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workbookProtection workbookAlgorithmName="SHA-512" workbookHashValue="MpNbObVtxdV1crDmT93O9esRIzD64igXwW8K5NFopSpxnXtWFisIEVTC6a4FhPxkvA+ESXNMh8Ch8zbbKy4pbw==" workbookSaltValue="m0XFKXjShJ7hARJFJtTWlA==" workbookSpinCount="100000" lockStructure="1"/>
  <bookViews>
    <workbookView xWindow="0" yWindow="0" windowWidth="20490" windowHeight="7620" tabRatio="899" activeTab="1"/>
  </bookViews>
  <sheets>
    <sheet name="Read Me!!" sheetId="35" r:id="rId1"/>
    <sheet name="1. InputData" sheetId="16" r:id="rId2"/>
    <sheet name="inputData(1)" sheetId="2" state="hidden" r:id="rId3"/>
    <sheet name="inputData(2)" sheetId="32" state="hidden" r:id="rId4"/>
    <sheet name="2. Radar Diagram" sheetId="17" r:id="rId5"/>
    <sheet name="3. Radar Analysis" sheetId="18" r:id="rId6"/>
    <sheet name="4. Logic Model" sheetId="19" r:id="rId7"/>
    <sheet name="5. Comparative" sheetId="36" r:id="rId8"/>
    <sheet name="Project" sheetId="28" r:id="rId9"/>
    <sheet name="Contact" sheetId="20" r:id="rId10"/>
  </sheets>
  <definedNames>
    <definedName name="_xlnm._FilterDatabase" localSheetId="4" hidden="1">'2. Radar Diagram'!$D$32:$E$38</definedName>
    <definedName name="_xlnm.Print_Area" localSheetId="1">'1. InputData'!$A$1:$N$38</definedName>
    <definedName name="_xlnm.Print_Area" localSheetId="4">'2. Radar Diagram'!$A$1:$V$39</definedName>
    <definedName name="_xlnm.Print_Area" localSheetId="6">'4. Logic Model'!$A$1:$AD$36</definedName>
    <definedName name="_xlnm.Print_Area" localSheetId="7">'5. Comparative'!$A$1:$P$36</definedName>
    <definedName name="_xlnm.Print_Area" localSheetId="9">Contact!$A$1:$E$12</definedName>
    <definedName name="_xlnm.Print_Area" localSheetId="0">'Read Me!!'!$A$1:$U$106</definedName>
    <definedName name="_xlnm.Print_Titles" localSheetId="1">'1. InputData'!$1:$2</definedName>
    <definedName name="_xlnm.Print_Titles" localSheetId="7">'5. Comparative'!$3:$3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2" l="1"/>
  <c r="K8" i="2"/>
  <c r="M8" i="2" l="1"/>
  <c r="B9" i="2"/>
  <c r="K13" i="2"/>
  <c r="H35" i="36" l="1"/>
  <c r="P35" i="36"/>
  <c r="P34" i="36"/>
  <c r="P33" i="36"/>
  <c r="P32" i="36"/>
  <c r="P31" i="36"/>
  <c r="O35" i="36"/>
  <c r="O34" i="36"/>
  <c r="O33" i="36"/>
  <c r="O32" i="36"/>
  <c r="O31" i="36"/>
  <c r="N35" i="36"/>
  <c r="N34" i="36"/>
  <c r="N33" i="36"/>
  <c r="N32" i="36"/>
  <c r="N31" i="36"/>
  <c r="M35" i="36"/>
  <c r="M34" i="36"/>
  <c r="M33" i="36"/>
  <c r="M32" i="36"/>
  <c r="M31" i="36"/>
  <c r="L35" i="36"/>
  <c r="L34" i="36"/>
  <c r="L33" i="36"/>
  <c r="L32" i="36"/>
  <c r="L31" i="36"/>
  <c r="K35" i="36"/>
  <c r="K34" i="36"/>
  <c r="K33" i="36"/>
  <c r="K32" i="36"/>
  <c r="K31" i="36"/>
  <c r="J35" i="36"/>
  <c r="J34" i="36"/>
  <c r="J33" i="36"/>
  <c r="J32" i="36"/>
  <c r="J31" i="36"/>
  <c r="I35" i="36"/>
  <c r="I34" i="36"/>
  <c r="I33" i="36"/>
  <c r="I32" i="36"/>
  <c r="I31" i="36"/>
  <c r="H34" i="36"/>
  <c r="H33" i="36"/>
  <c r="H32" i="36"/>
  <c r="H31" i="36"/>
  <c r="G35" i="36"/>
  <c r="G34" i="36"/>
  <c r="G33" i="36"/>
  <c r="G32" i="36"/>
  <c r="G31" i="36"/>
  <c r="J36" i="36" l="1"/>
  <c r="I36" i="36"/>
  <c r="H36" i="36"/>
  <c r="P36" i="36"/>
  <c r="O36" i="36"/>
  <c r="N36" i="36"/>
  <c r="M36" i="36"/>
  <c r="L36" i="36"/>
  <c r="K36" i="36"/>
  <c r="G36" i="36"/>
  <c r="C25" i="2"/>
  <c r="D8" i="2" l="1"/>
  <c r="D13" i="2" s="1"/>
  <c r="F9" i="2" l="1"/>
  <c r="E9" i="2"/>
  <c r="D9" i="2"/>
  <c r="C9" i="2"/>
  <c r="D29" i="2"/>
  <c r="D28" i="2"/>
  <c r="D27" i="2"/>
  <c r="D26" i="2"/>
  <c r="D25" i="2"/>
  <c r="Q2" i="17"/>
  <c r="M2" i="17"/>
  <c r="I2" i="17"/>
  <c r="G2" i="17"/>
  <c r="C2" i="17"/>
  <c r="C2" i="18"/>
  <c r="C26" i="2"/>
  <c r="C27" i="2"/>
  <c r="C28" i="2"/>
  <c r="C29" i="2"/>
  <c r="F33" i="2"/>
  <c r="B8" i="2"/>
  <c r="B13" i="2" s="1"/>
  <c r="B10" i="2"/>
  <c r="C10" i="2"/>
  <c r="D10" i="2"/>
  <c r="E10" i="2"/>
  <c r="F14" i="2" l="1"/>
  <c r="C22" i="2" s="1"/>
  <c r="D3" i="2"/>
  <c r="F8" i="2"/>
  <c r="F13" i="2" s="1"/>
  <c r="E8" i="2"/>
  <c r="E13" i="2" s="1"/>
  <c r="C8" i="2"/>
  <c r="C13" i="2" s="1"/>
  <c r="B18" i="2"/>
  <c r="B19" i="2" l="1"/>
  <c r="E138" i="32"/>
  <c r="C138" i="32"/>
  <c r="B138" i="32"/>
  <c r="E115" i="32"/>
  <c r="C115" i="32"/>
  <c r="B115" i="32"/>
  <c r="E65" i="32"/>
  <c r="C65" i="32"/>
  <c r="E82" i="32"/>
  <c r="C82" i="32"/>
  <c r="B82" i="32"/>
  <c r="B65" i="32"/>
  <c r="E42" i="32"/>
  <c r="C42" i="32"/>
  <c r="B42" i="32"/>
  <c r="B43" i="32"/>
  <c r="G48" i="32" l="1"/>
  <c r="G47" i="32"/>
  <c r="B15" i="2"/>
  <c r="D18" i="2" s="1"/>
  <c r="G62" i="32" l="1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I146" i="32"/>
  <c r="I145" i="32"/>
  <c r="I144" i="32"/>
  <c r="I143" i="32"/>
  <c r="I142" i="32"/>
  <c r="I141" i="32"/>
  <c r="I140" i="32"/>
  <c r="I121" i="32"/>
  <c r="I120" i="32"/>
  <c r="I119" i="32"/>
  <c r="I118" i="32"/>
  <c r="I117" i="32"/>
  <c r="I100" i="32"/>
  <c r="I99" i="32"/>
  <c r="I98" i="32"/>
  <c r="I95" i="32"/>
  <c r="I96" i="32"/>
  <c r="I97" i="32"/>
  <c r="I92" i="32"/>
  <c r="I93" i="32"/>
  <c r="I91" i="32"/>
  <c r="I85" i="32"/>
  <c r="I86" i="32"/>
  <c r="I87" i="32"/>
  <c r="I88" i="32"/>
  <c r="I89" i="32"/>
  <c r="I90" i="32"/>
  <c r="I94" i="32"/>
  <c r="I84" i="32"/>
  <c r="I67" i="32"/>
  <c r="I46" i="32"/>
  <c r="I45" i="32"/>
  <c r="I44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14" i="32" s="1"/>
  <c r="G46" i="32"/>
  <c r="G45" i="32"/>
  <c r="G44" i="32"/>
  <c r="G13" i="32" s="1"/>
  <c r="G15" i="32" l="1"/>
  <c r="G17" i="32"/>
  <c r="G8" i="32"/>
  <c r="I15" i="32"/>
  <c r="G16" i="32"/>
  <c r="G7" i="32"/>
  <c r="G21" i="32" s="1"/>
  <c r="I16" i="32"/>
  <c r="H17" i="32"/>
  <c r="H14" i="32"/>
  <c r="H16" i="32"/>
  <c r="I14" i="32"/>
  <c r="H15" i="32"/>
  <c r="H13" i="32"/>
  <c r="I10" i="32"/>
  <c r="I17" i="32"/>
  <c r="I13" i="32"/>
  <c r="I6" i="32"/>
  <c r="G9" i="32"/>
  <c r="G23" i="32" s="1"/>
  <c r="G6" i="32"/>
  <c r="G20" i="32" s="1"/>
  <c r="G10" i="32"/>
  <c r="G24" i="32" s="1"/>
  <c r="R13" i="32" s="1"/>
  <c r="H7" i="32"/>
  <c r="H10" i="32"/>
  <c r="H6" i="32"/>
  <c r="H8" i="32"/>
  <c r="H9" i="32"/>
  <c r="I7" i="32"/>
  <c r="I8" i="32"/>
  <c r="I9" i="32"/>
  <c r="F10" i="2"/>
  <c r="C14" i="2"/>
  <c r="C19" i="2" s="1"/>
  <c r="B14" i="2"/>
  <c r="B34" i="2" s="1"/>
  <c r="E18" i="2" s="1"/>
  <c r="B20" i="2"/>
  <c r="D2" i="2"/>
  <c r="B4" i="2"/>
  <c r="B3" i="2"/>
  <c r="B2" i="2"/>
  <c r="I20" i="32" l="1"/>
  <c r="I24" i="32"/>
  <c r="D39" i="32" s="1"/>
  <c r="H24" i="32"/>
  <c r="J32" i="32" s="1"/>
  <c r="H22" i="32"/>
  <c r="J30" i="32" s="1"/>
  <c r="I21" i="32"/>
  <c r="H23" i="32"/>
  <c r="J31" i="32" s="1"/>
  <c r="B25" i="2"/>
  <c r="C18" i="2"/>
  <c r="H20" i="32"/>
  <c r="J28" i="32" s="1"/>
  <c r="H21" i="32"/>
  <c r="J29" i="32" s="1"/>
  <c r="J16" i="32"/>
  <c r="I23" i="32"/>
  <c r="D38" i="32" s="1"/>
  <c r="J15" i="32"/>
  <c r="I22" i="32"/>
  <c r="D37" i="32" s="1"/>
  <c r="G22" i="32"/>
  <c r="D30" i="32" s="1"/>
  <c r="D32" i="32"/>
  <c r="D31" i="32"/>
  <c r="J13" i="32"/>
  <c r="D35" i="32"/>
  <c r="J14" i="32"/>
  <c r="D36" i="32"/>
  <c r="K13" i="32"/>
  <c r="K16" i="32"/>
  <c r="J17" i="32"/>
  <c r="K15" i="32"/>
  <c r="K14" i="32"/>
  <c r="K17" i="32"/>
  <c r="H18" i="32"/>
  <c r="G18" i="32"/>
  <c r="I18" i="32"/>
  <c r="P13" i="32" l="1"/>
  <c r="N13" i="32"/>
  <c r="D28" i="32"/>
  <c r="D29" i="32"/>
  <c r="O13" i="32"/>
  <c r="P15" i="32"/>
  <c r="K20" i="32"/>
  <c r="K22" i="32"/>
  <c r="P18" i="32" s="1"/>
  <c r="O15" i="32"/>
  <c r="Q14" i="32"/>
  <c r="P14" i="32"/>
  <c r="N15" i="32"/>
  <c r="R14" i="32"/>
  <c r="O14" i="32"/>
  <c r="J20" i="32"/>
  <c r="K21" i="32"/>
  <c r="J24" i="32"/>
  <c r="K24" i="32"/>
  <c r="Q13" i="32"/>
  <c r="K23" i="32"/>
  <c r="N14" i="32"/>
  <c r="R15" i="32"/>
  <c r="J23" i="32"/>
  <c r="Q15" i="32"/>
  <c r="J21" i="32"/>
  <c r="J22" i="32"/>
  <c r="Q2" i="18"/>
  <c r="M2" i="18"/>
  <c r="I2" i="18"/>
  <c r="G2" i="18"/>
  <c r="L25" i="32" l="1"/>
  <c r="M25" i="32" s="1"/>
  <c r="L24" i="32"/>
  <c r="M24" i="32" s="1"/>
  <c r="L23" i="32"/>
  <c r="M23" i="32" s="1"/>
  <c r="L21" i="32"/>
  <c r="M21" i="32" s="1"/>
  <c r="L22" i="32"/>
  <c r="M22" i="32" s="1"/>
  <c r="J35" i="32"/>
  <c r="D42" i="32" s="1"/>
  <c r="N18" i="32"/>
  <c r="O18" i="32"/>
  <c r="J37" i="32"/>
  <c r="D82" i="32" s="1"/>
  <c r="J36" i="32"/>
  <c r="R18" i="32"/>
  <c r="J39" i="32"/>
  <c r="D138" i="32" s="1"/>
  <c r="Q18" i="32"/>
  <c r="J38" i="32"/>
  <c r="D115" i="32" s="1"/>
  <c r="E14" i="2"/>
  <c r="C21" i="2" s="1"/>
  <c r="D14" i="2"/>
  <c r="C20" i="2" s="1"/>
  <c r="E15" i="2"/>
  <c r="D21" i="2" s="1"/>
  <c r="K38" i="17" l="1"/>
  <c r="L38" i="17" s="1"/>
  <c r="K37" i="17"/>
  <c r="L37" i="17" s="1"/>
  <c r="K34" i="17"/>
  <c r="L34" i="17" s="1"/>
  <c r="K35" i="17"/>
  <c r="L35" i="17" s="1"/>
  <c r="K36" i="17"/>
  <c r="L36" i="17" s="1"/>
  <c r="D65" i="32"/>
  <c r="B22" i="2" l="1"/>
  <c r="E34" i="2" l="1"/>
  <c r="E21" i="2" s="1"/>
  <c r="B28" i="2" s="1"/>
  <c r="B21" i="2"/>
  <c r="C15" i="2"/>
  <c r="D15" i="2"/>
  <c r="F15" i="2"/>
  <c r="A8" i="2"/>
  <c r="A13" i="2" s="1"/>
  <c r="A9" i="2"/>
  <c r="A14" i="2" s="1"/>
  <c r="A10" i="2"/>
  <c r="A15" i="2" s="1"/>
  <c r="E34" i="17" l="1"/>
  <c r="F34" i="17" s="1"/>
  <c r="E38" i="17"/>
  <c r="F38" i="17" s="1"/>
  <c r="E35" i="17"/>
  <c r="F35" i="17" s="1"/>
  <c r="E36" i="17"/>
  <c r="F36" i="17" s="1"/>
  <c r="E37" i="17"/>
  <c r="F37" i="17" s="1"/>
  <c r="C34" i="2"/>
  <c r="E19" i="2" s="1"/>
  <c r="B26" i="2" s="1"/>
  <c r="D19" i="2"/>
  <c r="F34" i="2"/>
  <c r="E22" i="2" s="1"/>
  <c r="B29" i="2" s="1"/>
  <c r="D22" i="2"/>
  <c r="D34" i="2"/>
  <c r="E20" i="2" s="1"/>
  <c r="B27" i="2" s="1"/>
  <c r="D20" i="2"/>
  <c r="Q34" i="17" l="1"/>
  <c r="R34" i="17" s="1"/>
  <c r="Q35" i="17"/>
  <c r="R35" i="17" s="1"/>
  <c r="Q38" i="17"/>
  <c r="R38" i="17" s="1"/>
  <c r="Q37" i="17"/>
  <c r="R37" i="17" s="1"/>
  <c r="Q36" i="17"/>
  <c r="R36" i="17" s="1"/>
  <c r="AB3" i="19"/>
  <c r="F4" i="19" s="1"/>
  <c r="B42" i="18"/>
  <c r="F42" i="18" s="1"/>
  <c r="B40" i="18"/>
  <c r="F40" i="18" s="1"/>
  <c r="B38" i="18"/>
  <c r="F38" i="18" s="1"/>
  <c r="B36" i="18"/>
  <c r="B34" i="18"/>
  <c r="F34" i="18" s="1"/>
  <c r="C40" i="18" l="1"/>
  <c r="C42" i="18"/>
  <c r="C36" i="18"/>
  <c r="F36" i="18"/>
  <c r="F3" i="19"/>
  <c r="C38" i="18"/>
  <c r="C34" i="18"/>
</calcChain>
</file>

<file path=xl/sharedStrings.xml><?xml version="1.0" encoding="utf-8"?>
<sst xmlns="http://schemas.openxmlformats.org/spreadsheetml/2006/main" count="791" uniqueCount="384">
  <si>
    <t>สารสนเทศเพื่อการพัฒนาด้านอาชีพ</t>
  </si>
  <si>
    <t>สารสนเทศเพื่อการบริหารจัดการชุมชน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</si>
  <si>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</si>
  <si>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</si>
  <si>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</si>
  <si>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</si>
  <si>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</si>
  <si>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</si>
  <si>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</si>
  <si>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</si>
  <si>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</si>
  <si>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</si>
  <si>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</si>
  <si>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</si>
  <si>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</si>
  <si>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</si>
  <si>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</si>
  <si>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</si>
  <si>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</si>
  <si>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</si>
  <si>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</si>
  <si>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</si>
  <si>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</si>
  <si>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</si>
  <si>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</si>
  <si>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</si>
  <si>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หมู่ที่</t>
  </si>
  <si>
    <t>ตำบล</t>
  </si>
  <si>
    <t>อำเภอ</t>
  </si>
  <si>
    <t>จังหวัด</t>
  </si>
  <si>
    <t>ข้อมูล จปฐ.</t>
  </si>
  <si>
    <t>ผลการวิเคราะห์ชุมชน</t>
  </si>
  <si>
    <t>ข้อแนะนำ</t>
  </si>
  <si>
    <t>ข้อมูลอื่นๆ</t>
  </si>
  <si>
    <t>ภาพรวมวิเคราะห์ชุมชน</t>
  </si>
  <si>
    <t>ระดับปัญหา</t>
  </si>
  <si>
    <t>ข้อมูล</t>
  </si>
  <si>
    <t>บ้าน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</si>
  <si>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</si>
  <si>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</si>
  <si>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</si>
  <si>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</si>
  <si>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</si>
  <si>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Inputs</t>
  </si>
  <si>
    <t>ปัจจัยดำเนินการ</t>
  </si>
  <si>
    <t>จำนวน</t>
  </si>
  <si>
    <t>ตัวชี้วัด</t>
  </si>
  <si>
    <t>เป้าหมาย</t>
  </si>
  <si>
    <t>กลุ่มโครงการ</t>
  </si>
  <si>
    <t>ประเด็นปัญหา</t>
  </si>
  <si>
    <t>วิเคราะห์ แผนงาน โครงการจัดการสารสนเทศเพื่อการพัฒนาคุณภาพชีวิต</t>
  </si>
  <si>
    <t>ศูนย์สารสนเทศเพื่อการพัฒนาชุมชน</t>
  </si>
  <si>
    <t>1. เด็กแรกเกิดมีน้ำหนัก 2,500 กรัม ขึ้นไป</t>
  </si>
  <si>
    <t>13. ครัวเรือนมีการป้องกันอุบัติภัยและภัยธรรมชาติอย่างถูกวิธี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</si>
  <si>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</si>
  <si>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</si>
  <si>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</si>
  <si>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</si>
  <si>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</si>
  <si>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</si>
  <si>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24. คนในครัวเรือนไม่ดื่มสุรา</t>
  </si>
  <si>
    <t>25. คนในครัวเรือนไม่สูบบุหรี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</si>
  <si>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</si>
  <si>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</si>
  <si>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</si>
  <si>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</si>
  <si>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</si>
  <si>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</si>
  <si>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</si>
  <si>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</si>
  <si>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</si>
  <si>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</si>
  <si>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</si>
  <si>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</si>
  <si>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</si>
  <si>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Logic Model</t>
  </si>
  <si>
    <t>ค่าคะแนน:</t>
  </si>
  <si>
    <t>ผู้พัฒนาระบบ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</si>
  <si>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</si>
  <si>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cddcenter.info@gmail.com</t>
  </si>
  <si>
    <t>Version</t>
  </si>
  <si>
    <t>Update</t>
  </si>
  <si>
    <t>คน: STAFF</t>
  </si>
  <si>
    <t>งบประมาณ: MONEY</t>
  </si>
  <si>
    <t>เทคโนโลยี: TECHNOLOGY</t>
  </si>
  <si>
    <t>Evaluation</t>
  </si>
  <si>
    <t>หมู่บ้าน</t>
  </si>
  <si>
    <t>ประเด็นการพัฒนาของหมู่บ้านเพื่อพัฒนาคุณภาพชีวิต</t>
  </si>
  <si>
    <t>สารสนเทศเพื่อการพัฒนา
ด้านอาชีพ</t>
  </si>
  <si>
    <t>สารสนเทศเพื่อการจัดการ
ทุนชุมชน</t>
  </si>
  <si>
    <t>สารสนเทศเพื่อการจัดการ
ความเสี่ยงชุมชน</t>
  </si>
  <si>
    <t>สารสนเทศเพื่อการแก้ปัญหา
ความยากจน</t>
  </si>
  <si>
    <t>สารสนเทศเพื่อการบริหาร
จัดการชุมชน</t>
  </si>
  <si>
    <t>20. คนอายุ 15-59 ปี มีอาชีพและรายได้</t>
  </si>
  <si>
    <t>2. เด็กแรกเกิด ได้กินนมแม่อย่างเดียวอย่างน้อย 6 เดือน</t>
  </si>
  <si>
    <t>3. เด็กแรกเกิดถึง 12 ปี ได้รับวัคซีนป้องกันโรคครบฯ</t>
  </si>
  <si>
    <t>7. คนอายุ 6 ปีขึ้นไป ออกกำลังกายอย่างน้อยสัปดาห์</t>
  </si>
  <si>
    <t>4. ครัวเรือนกินอาหารถูกสุขลักษณะปลอดภัยและได้มาตรฐาน</t>
  </si>
  <si>
    <t>5. ครัวเรือนมีการใช้ยาเพื่อบำบัดบรรเทาอาการเจ็บป่วย</t>
  </si>
  <si>
    <t>8. ครัวเรือนมีความมั่นคงในที่อยู่อาศัยและมีสภาพคงทนถาวร</t>
  </si>
  <si>
    <t>9. ครัวเรือมีน้ำสะอาดสำหรับดื่มและบริโภคเพียงพอตลอดปี</t>
  </si>
  <si>
    <t xml:space="preserve">10. ครัวเรือนมีน้ำใช้เพียงพอตลอดปี </t>
  </si>
  <si>
    <t>11. ครัวเรือนมีการจัดบ้านเรือนเป็นระเบียบเรียบร้อย</t>
  </si>
  <si>
    <t>19. คนอายุ 15-59 ปี อ่านเขียนภาษาไทยและคิดเลขอย่างง่ายได้</t>
  </si>
  <si>
    <t>26. คนอายุ6 ปีขึ้นไป ปฏิบัติกิจกรรมทางศาสนา</t>
  </si>
  <si>
    <t>28. ผู้พิการ ได้รับการดูแลจากครอบครัว/ชุมชน/ภาครัฐ/เอกชน</t>
  </si>
  <si>
    <t xml:space="preserve">30. ครัวเรือนมีส่วนร่วมทำกิจกรรมสาธารณะเพื่อประโยชน์ของชุมชน </t>
  </si>
  <si>
    <t>27. ผู้สูงอายุ ได้รับการดูแลจากครอบครัว/ชุมชน/ภาครัฐ/เอกชน</t>
  </si>
  <si>
    <t>29. ผู้ป่วยโรคเรื้อรัง ได้รับการดูแลจากครอบครัว/ชุมชน/ภาครัฐ/เอกชน</t>
  </si>
  <si>
    <t>ร้อยละ</t>
  </si>
  <si>
    <t xml:space="preserve">ข้อมูล กชช.2ค </t>
  </si>
  <si>
    <t>สารสนเทศเพื่อการจัดการทุนของชุมชน</t>
  </si>
  <si>
    <t>สารสนเทศเพื่อการจัดการความเสี่ยงของชุมชน</t>
  </si>
  <si>
    <t>สารสนเทศเพื่อการแก้ไขปัญหาความยากจน</t>
  </si>
  <si>
    <t>ร้อยเอ็ด</t>
  </si>
  <si>
    <t>พนมไพร</t>
  </si>
  <si>
    <t>แสนสุข</t>
  </si>
  <si>
    <t>1 สารสนเทศเพื่อการพัฒนาด้านอาชีพ</t>
  </si>
  <si>
    <t>2 สารสนเทศเพื่อการพัฒนาด้านอาชีพ</t>
  </si>
  <si>
    <t>3 สารสนเทศเพื่อการพัฒนาด้านอาชีพ</t>
  </si>
  <si>
    <t>4 สารสนเทศเพื่อการพัฒนาด้านอาชีพ</t>
  </si>
  <si>
    <t>5 สารสนเทศเพื่อการพัฒนาด้านอาชีพ</t>
  </si>
  <si>
    <t>1 สารสนเทศเพื่อการจัดการทุนของชุมชน</t>
  </si>
  <si>
    <t>2 สารสนเทศเพื่อการจัดการทุนของชุมชน</t>
  </si>
  <si>
    <t>3 สารสนเทศเพื่อการจัดการทุนของชุมชน</t>
  </si>
  <si>
    <t>4 สารสนเทศเพื่อการจัดการทุนของชุมชน</t>
  </si>
  <si>
    <t>5 สารสนเทศเพื่อการจัดการทุนของชุมชน</t>
  </si>
  <si>
    <t>1 สารสนเทศเพื่อการจัดการความเสี่ยงของชุมชน</t>
  </si>
  <si>
    <t>2 สารสนเทศเพื่อการจัดการความเสี่ยงของชุมชน</t>
  </si>
  <si>
    <t>3 สารสนเทศเพื่อการจัดการความเสี่ยงของชุมชน</t>
  </si>
  <si>
    <t>4 สารสนเทศเพื่อการจัดการความเสี่ยงของชุมชน</t>
  </si>
  <si>
    <t>5 สารสนเทศเพื่อการจัดการความเสี่ยงของชุมชน</t>
  </si>
  <si>
    <t>1 สารสนเทศเพื่อการแก้ไขปัญหาความยากจน</t>
  </si>
  <si>
    <t>2 สารสนเทศเพื่อการแก้ไขปัญหาความยากจน</t>
  </si>
  <si>
    <t>3 สารสนเทศเพื่อการแก้ไขปัญหาความยากจน</t>
  </si>
  <si>
    <t>4 สารสนเทศเพื่อการแก้ไขปัญหาความยากจน</t>
  </si>
  <si>
    <t>5 สารสนเทศเพื่อการแก้ไขปัญหาความยากจน</t>
  </si>
  <si>
    <t>1 สารสนเทศเพื่อการบริหารจัดการชุมชน</t>
  </si>
  <si>
    <t>2 สารสนเทศเพื่อการบริหารจัดการชุมชน</t>
  </si>
  <si>
    <t>3 สารสนเทศเพื่อการบริหารจัดการชุมชน</t>
  </si>
  <si>
    <t>4 สารสนเทศเพื่อการบริหารจัดการชุมชน</t>
  </si>
  <si>
    <t>5 สารสนเทศเพื่อการบริหารจัดการชุมชน</t>
  </si>
  <si>
    <t>คนอายุ 15-59 ปี มีอาชีพและรายได้</t>
  </si>
  <si>
    <t>คนอายุ 60 ปีขึ้นไป มีอาชีพและมีรายได้</t>
  </si>
  <si>
    <t>น้ำเพื่อการเกษตร</t>
  </si>
  <si>
    <t>การมีที่ดินทำกิน</t>
  </si>
  <si>
    <t>การมีงานทำ</t>
  </si>
  <si>
    <t>การทำงานในสถานประกอบการ</t>
  </si>
  <si>
    <t>ผลผลิตจาการทำนา</t>
  </si>
  <si>
    <t>ผลผลิตจาการทำไร่</t>
  </si>
  <si>
    <t>ผลผลิตจาการทำเกษตรอื่น ๆ</t>
  </si>
  <si>
    <t>การประกอบอุตสาหกรรมในครัวเรือน</t>
  </si>
  <si>
    <t>การเข้าถึงแหล่งทุน</t>
  </si>
  <si>
    <t>คุณภาพดิน</t>
  </si>
  <si>
    <t>การใช้ประโยชน์จากที่ดิน</t>
  </si>
  <si>
    <t>คุณภาพน้ำ</t>
  </si>
  <si>
    <t>กชช.2ค</t>
  </si>
  <si>
    <t>ครัวเรือนมีการออมเงิน</t>
  </si>
  <si>
    <t>ถนน</t>
  </si>
  <si>
    <t>น้ำดื่ม</t>
  </si>
  <si>
    <t>น้ำใช้</t>
  </si>
  <si>
    <t>ไฟฟ้า</t>
  </si>
  <si>
    <t>การติดต่อสื่อสาร</t>
  </si>
  <si>
    <t>การได้รับผลประโยชน์จากการมีสถานที่ท่องเที่ยว</t>
  </si>
  <si>
    <t>เด็กแรกเกิดมีน้ำหนัก 2,500 กรัม ขึ้นไป</t>
  </si>
  <si>
    <t>ความปลอดภัยในการทำงาน</t>
  </si>
  <si>
    <t>เด็กแรกเกิดได้กินนมแม่อย่างเดียวอย่างน้อย 6 เดือนติดต่อกัน</t>
  </si>
  <si>
    <t>การป้องกันโรคติดต่อ</t>
  </si>
  <si>
    <t>เด็กแรกเกิดถึง 12 ปี ได้รับวัคซีคป้องกันโรคครบตามตารางเสริมภูมิคุ้มกันโรค</t>
  </si>
  <si>
    <t>การกีฬา</t>
  </si>
  <si>
    <t>ครัวเรือนกินอาหารถูกสุขลักษณะ ปลอดภัย และได้มาตรฐาน</t>
  </si>
  <si>
    <t>การจัดการสภาพสิ่งแวดล้อม</t>
  </si>
  <si>
    <t>ครัวเรือนมีการใช้ยาเพื่อบำบัด บรรเทาอาการเจ็บป่วยเบื้องต้นอย่างเหมาะสม</t>
  </si>
  <si>
    <t>ความปลอดภัยจากยาเสพติด</t>
  </si>
  <si>
    <t>คนอายุ 35 ปีขึ้นไป ได้รับการตรวจสุขภาพประจำปี</t>
  </si>
  <si>
    <t>ความปลอดภัยจากความเสี่ยงในชุมชน</t>
  </si>
  <si>
    <t>คนอายุ 6 ปีขึ้นไป ออกกำลังกายอย่างน้อยสัปดาห์ละ 3 วัน ๆ ละ 30 นาที</t>
  </si>
  <si>
    <t>ความปลอดภัยจากภัยพิบัติ</t>
  </si>
  <si>
    <t>ครัวเรือนมีการจัดการบ้านเรือนเป็นระบบระเบียบ สะอาด และถูกสุขลัษะ</t>
  </si>
  <si>
    <t>ครัวเรือนไม่ถูกรบกวนจากมลพิษ</t>
  </si>
  <si>
    <t>ครัวเรือนมีกาป้องกันอุบัติภัยและภัยธรรมชาติอย่างถูกวิธี</t>
  </si>
  <si>
    <t>ครัวเรือนมีความปลอดภัยในชีวิตและทรัพย์สิน</t>
  </si>
  <si>
    <t>เด็กอายุ 3 - 5 ปี ได้รับบริการเลี้ยงดูเตรียมความพร้อมก่อนวัยเรียน</t>
  </si>
  <si>
    <t>เด็กอายุ 6 - 14 ปี ได้รับการศึกษาภาคบังคับ 9 ปี</t>
  </si>
  <si>
    <t>เด็กจบชั้น ม.3 ได้เรียนต่อชั้น ม.4 หรือเทียบเท่า</t>
  </si>
  <si>
    <t>คนในครัวเรือนไม่ดื่มสุรา</t>
  </si>
  <si>
    <t>คนในครัวเรือนไม่สูบบุหรี่</t>
  </si>
  <si>
    <t>ครอบครัวมีความอบอุ่น</t>
  </si>
  <si>
    <t>ครัวเรือนมีความมั่นคงในที่อยู่อาศัย และบ้านมีสภาพคงทนถาวร</t>
  </si>
  <si>
    <t>การมีที่ดินทีทำกิน</t>
  </si>
  <si>
    <t>คนอายุ 15 - 59 ปี อ่าน เขียนภาษาไทยและคิดเลขอย่างง่ายได้</t>
  </si>
  <si>
    <t>คนอายุ 15 - 59 ปี มีอาชีพและมีรายได้</t>
  </si>
  <si>
    <t>รายได้เฉลี่ยของคนในครัวเรือนต่อปี</t>
  </si>
  <si>
    <t>ระกับการศึกษาของประชาชน</t>
  </si>
  <si>
    <t>อัตราการเรียนต่อของประชาชน</t>
  </si>
  <si>
    <t xml:space="preserve">การได้รับการศึกษา 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</si>
  <si>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</si>
  <si>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ครัวเรือนมีน้ำใช้ตลอดปี อย่างน้อยคนละ 45 ลิตรต่อวัน</t>
  </si>
  <si>
    <t>การมีส่วนร่วมของชุมชน</t>
  </si>
  <si>
    <t>คนอายุ 6 ปีขึ้นไป ปฏิบัติกิจกรรมทางศาสนาอย่างน้อยสัปดาห์ละ 1 ครั้ง</t>
  </si>
  <si>
    <t>การรวมกลุ่มของชุมชน</t>
  </si>
  <si>
    <t>ผู้สูงอายุ ได้รับการดูและจากครอบครัว ชุมชน ภาครัฐ หรือภาคเอกชน</t>
  </si>
  <si>
    <t>การเรียนรู้โดยชุมชน</t>
  </si>
  <si>
    <t>ผู้พิการ ได้รับการดูและจากครอบครัว ชุมชน ภาครัฐ หรือภาคเอกชน</t>
  </si>
  <si>
    <t>การได้รับความคุ้มครองทางสังคม</t>
  </si>
  <si>
    <t>ผู้ป่วยโรคเรื้อรัง ได้รับการดูและจากครอบครัว ชุมชน ภาครัฐ หรือภาคเอกชน</t>
  </si>
  <si>
    <t>ครัวเรือนมีส่วนร่วมทำกิจกรรมสาธารณะ เพื่อประโยชน์ของชุมชน หรือท้องถิ่น</t>
  </si>
  <si>
    <t>การปลูกป่าหรือไม้ยืนต้น</t>
  </si>
  <si>
    <t xml:space="preserve">คนในครัวเรือนที่จบการศึกษาภาคบังคับ 9 ปี ที่ไม่ได้เรียนต่อและยังไม่มีงานทำ </t>
  </si>
  <si>
    <t>.</t>
  </si>
  <si>
    <t>ข้อมูล กชช.2ค</t>
  </si>
  <si>
    <t>ข้อมูล อื่น ๆ</t>
  </si>
  <si>
    <t>18. คนในครัวเรือนที่จบการศึกษาภาคบังคับ 9 ปี ที่ไม่ได้เรียนต่อและยังไม่มีงานทำ</t>
  </si>
  <si>
    <t>ไม่ผ่านเกณฑ์</t>
  </si>
  <si>
    <t>1-3</t>
  </si>
  <si>
    <t>(คน/ครัวเรือน)</t>
  </si>
  <si>
    <t>การได้รับประโยชน์จากการมีสถานที่ท่องเที่ยว</t>
  </si>
  <si>
    <t>หมายเหตุ</t>
  </si>
  <si>
    <t>AVG(3)</t>
  </si>
  <si>
    <t>AVG(0)</t>
  </si>
  <si>
    <t>avg_กชช.2ค(0)</t>
  </si>
  <si>
    <t>avg_อื่นๆ(0)</t>
  </si>
  <si>
    <t>ข้อมูล อื่นๆ</t>
  </si>
  <si>
    <t>Community Informations Radar Analysis (CIA)</t>
  </si>
  <si>
    <t>Score</t>
  </si>
  <si>
    <t>Information fund management</t>
  </si>
  <si>
    <t>BMN</t>
  </si>
  <si>
    <t>NRD(3)</t>
  </si>
  <si>
    <t>Other(3)</t>
  </si>
  <si>
    <t>Information risk management</t>
  </si>
  <si>
    <t>Information solve poverty</t>
  </si>
  <si>
    <t>Information Community management</t>
  </si>
  <si>
    <t>Avg2_Analysis</t>
  </si>
  <si>
    <t>***For Radar Analysis</t>
  </si>
  <si>
    <t>***For Radar Diagram</t>
  </si>
  <si>
    <t>Sum_Data</t>
  </si>
  <si>
    <t>Count_Data</t>
  </si>
  <si>
    <t>Avg_Data</t>
  </si>
  <si>
    <t>Avg1_Diagram</t>
  </si>
  <si>
    <t xml:space="preserve"> Community Development Information</t>
  </si>
  <si>
    <t>BMN_des</t>
  </si>
  <si>
    <t>NRD_des</t>
  </si>
  <si>
    <t>Other_des</t>
  </si>
  <si>
    <t>***For Data show v1.</t>
  </si>
  <si>
    <t>Avg_des</t>
  </si>
  <si>
    <t>พัฒนาอาชีพ</t>
  </si>
  <si>
    <t>ความเสี่ยงชุมชน</t>
  </si>
  <si>
    <t>ปัญหาความยากจน</t>
  </si>
  <si>
    <t>บริหารจัดการชุมชน</t>
  </si>
  <si>
    <t>คะแนน</t>
  </si>
  <si>
    <t>ข้อมูลอื่น ๆ</t>
  </si>
  <si>
    <t>ลำดับ</t>
  </si>
  <si>
    <t>พัฒนาด้านอาชีพ</t>
  </si>
  <si>
    <t>สารสนเทศเพื่อการจัดการทุนชุมชน</t>
  </si>
  <si>
    <t>สารสนเทศเพื่อการจัดการความเสี่ยงชุมชน</t>
  </si>
  <si>
    <t>สารสนเทศเพื่อการแก้ปัญหาความยากจน</t>
  </si>
  <si>
    <t>จปฐ</t>
  </si>
  <si>
    <t>อื่น ๆ</t>
  </si>
  <si>
    <t>การวิเคราะห์ข้อมูลชุมชน</t>
  </si>
  <si>
    <t>ผลการวิเคราะห์สภาพปัญหาของชุมชน</t>
  </si>
  <si>
    <t>No.</t>
  </si>
  <si>
    <t>Ref.</t>
  </si>
  <si>
    <t>***Description_Analysis</t>
  </si>
  <si>
    <t>***Description_Diagram</t>
  </si>
  <si>
    <t>Information occupation development</t>
  </si>
  <si>
    <t>Community Information Radar Analysis 2020</t>
  </si>
  <si>
    <t>FACTOR ANALYSIS 2020</t>
  </si>
  <si>
    <t>ชุมชนสามารถใช้ผลจากการวิเคราะห์จากส่วนที่ 2. Radar Diagram หรือส่วนที่ 3.Radar Analysis 
ร่วมกับการจัดเวทีประชาคม การมีส่วนร่วม และความต้องการของชุมชน เพื่อนำไปสู่การจัดแผนบูรณาการโครงการได้</t>
  </si>
  <si>
    <t>การใช้งานโปรแกรม</t>
  </si>
  <si>
    <t>Short Term</t>
  </si>
  <si>
    <t>Medium Term</t>
  </si>
  <si>
    <t>Long Term</t>
  </si>
  <si>
    <t xml:space="preserve"> Activities: กิจกรรม</t>
  </si>
  <si>
    <t xml:space="preserve"> Participation: ผู้มีส่วนร่วม</t>
  </si>
  <si>
    <t>Assumptions</t>
  </si>
  <si>
    <t>External Factors</t>
  </si>
  <si>
    <t>ภาคี: PARTNER</t>
  </si>
  <si>
    <t xml:space="preserve"> 
- อบรมสร้างความรู้ความเข้าใจ  
- รับสมัครครัวเรือนเป้าหมาย 
- ศึกษาดูงาน</t>
  </si>
  <si>
    <t>OUTPUTS</t>
  </si>
  <si>
    <t>OnePLAN</t>
  </si>
  <si>
    <t>ประเด็นควรพิจารณา</t>
  </si>
  <si>
    <t>กลุ่มงานระบบสารสนเทศชุมชน</t>
  </si>
  <si>
    <t>Province</t>
  </si>
  <si>
    <t>Amphur</t>
  </si>
  <si>
    <t>Tambon</t>
  </si>
  <si>
    <t>Village</t>
  </si>
  <si>
    <t>Moo</t>
  </si>
  <si>
    <t>bmn</t>
  </si>
  <si>
    <t>nrd</t>
  </si>
  <si>
    <t>etc</t>
  </si>
  <si>
    <t>avgs</t>
  </si>
  <si>
    <t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t>
  </si>
  <si>
    <t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t>
  </si>
  <si>
    <t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t>
  </si>
  <si>
    <t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t>
  </si>
  <si>
    <t xml:space="preserve">คนในครัวเรือนที่จบการศึกษาภาคบังคับ 9 ปี ที่ไม่ได้เรียนและไม่มีงานทำ </t>
  </si>
  <si>
    <t>No</t>
  </si>
  <si>
    <t>Des</t>
  </si>
  <si>
    <t>Bmn</t>
  </si>
  <si>
    <t>Nrd</t>
  </si>
  <si>
    <t>Etc</t>
  </si>
  <si>
    <t>Analysis</t>
  </si>
  <si>
    <t>CiA</t>
  </si>
  <si>
    <t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t>
  </si>
  <si>
    <t>เจ้าหน้าที่, 
ผู้นำชุมชน, 
แกนนำ, 
ครัวเรือนเป้าหมาย</t>
  </si>
  <si>
    <t>กระบี่</t>
  </si>
  <si>
    <t>เกาะลันตา</t>
  </si>
  <si>
    <t>เกาะลันตาน้อย</t>
  </si>
  <si>
    <t>02</t>
  </si>
  <si>
    <t>บ้านคลองหมาก</t>
  </si>
  <si>
    <t>หมายเหตุ: หากมีคะแนนเท่ากัน โปรแกรมจะแสดงประเด็นปัญหาซ้ำกัน (แสดงข้อมูลแรกที่ค้นพบ)</t>
  </si>
  <si>
    <t xml:space="preserve">     </t>
  </si>
  <si>
    <t>ที่</t>
  </si>
  <si>
    <t>สารสนเทศเพื่อการพัฒนาคุณภาพชีวิต</t>
  </si>
  <si>
    <t>รวม</t>
  </si>
  <si>
    <t>ประเด็นการพัฒนา</t>
  </si>
  <si>
    <t>ตัวชี้วัดที่เกี่ยวข้อง</t>
  </si>
  <si>
    <t>05_02_2020</t>
  </si>
  <si>
    <t>ภัยพิบัติทางธรรมชาติ เช่น พายุ, น้ำท่วม, ไฟป่า</t>
  </si>
  <si>
    <t>มลพิษทางอากาศ เช่น หมอกควัน, ฝุ่น PM 2.5</t>
  </si>
  <si>
    <t>โครงสร้างพื้นฐานไม่ได้รับการดูแลปรับปรุง</t>
  </si>
  <si>
    <t>ไม่มีเงินทุนในการประกอบอาชีพ</t>
  </si>
  <si>
    <t>การเรียนรู้ภาษาอื่น ๆ เช่น ภาษาอังกฤษ, ภาษาจีน</t>
  </si>
  <si>
    <t>อาชีพไม่มั่นคงและต้องการอาชีพเสริม</t>
  </si>
  <si>
    <t>เงินทุนไม่เพียงพอต่อการประกอบอาชีพ</t>
  </si>
  <si>
    <t>ภัยธรรมชาติ เช่น น้ำท่วม, ฝนแล้ง</t>
  </si>
  <si>
    <t>แหล่งน้ำในชุมชนไม่เพียงพอต่อการรองรับน้ำ</t>
  </si>
  <si>
    <t>ภัยคุกคามออนไลน์ เช่น ข่าวสร้างความขัดแย้ง, ข่าวปลอมสุขภาพ, แชร์ลูกโซ่</t>
  </si>
  <si>
    <t>ไม่มีที่ดินทำกิน หรือมีแต่ไม่เพียงพอ</t>
  </si>
  <si>
    <t>ผลกระทบของเทคโนโลยีพลิกผันต่อธุรกิจอุตสาหกรรมไทย</t>
  </si>
  <si>
    <t>การปรับตัวเข้าสู่สังคมผู้สูงอายุ เช่น ขาดแคลนคนวัยทำงานในชุมชน</t>
  </si>
  <si>
    <t>การปรับตัวเข้าสู่สังคมผู้สูงอายุ เช่น ส่งเสริมการประกอบอาชีพ</t>
  </si>
  <si>
    <t>ต้นทุนการผลิตทางการเกษตรสูงแต่ราคาตกต่ำ</t>
  </si>
  <si>
    <t>การว่างงาน หรือ ไม่มีอาชีพ</t>
  </si>
  <si>
    <t>ปัญหาสุขภาพจิต เช่น เครียด, กังวล, ซึมเศร้า, ท้อแท้, หมดหวัง</t>
  </si>
  <si>
    <t>การรับมือสังคมผู้สูงอายุกับโลกดิจิทัล</t>
  </si>
  <si>
    <t>การรับมือสังคมผู้สูงอายุ เช่น ทัศนคติเชิงบวกต่อผู้สูงอายุ, การดูแลสุขภาพ, การป้องกันโรคเรื้อรัง</t>
  </si>
  <si>
    <t>ให้ความรู้เรื่องพฤติกรรมการกินที่ส่งผลต่อโรค เช่น มะเร็ง, เบาหวาน, ความดัน</t>
  </si>
  <si>
    <t>การใช้ความรุนแรงในสังคม เช่น ครอบครัว, โรงเรียน</t>
  </si>
  <si>
    <t>การทุจริตคอรัปชั่นในกลุ่มองค์กร เครือข่าย ชุมชน</t>
  </si>
  <si>
    <t xml:space="preserve">การมั่วสุม สุรา ยาเสพติด </t>
  </si>
  <si>
    <t>ท่าลาด</t>
  </si>
  <si>
    <t>ท่าเสียว</t>
  </si>
  <si>
    <t>นาชม</t>
  </si>
  <si>
    <t>ดอนกลาง</t>
  </si>
  <si>
    <t>หงษ์ทอง</t>
  </si>
  <si>
    <t>ท่าวารี</t>
  </si>
  <si>
    <t>ชีเฒ่า</t>
  </si>
  <si>
    <t>นาชมตะวันออก</t>
  </si>
  <si>
    <t>ท่าเจริญ</t>
  </si>
  <si>
    <t>แสนสุข(06)</t>
  </si>
  <si>
    <t>โพธิ์น้อย(07)</t>
  </si>
  <si>
    <t>นาชม(09)</t>
  </si>
  <si>
    <t>นาชม(11)</t>
  </si>
  <si>
    <t>โพธิ์น้อย(12)</t>
  </si>
  <si>
    <t>แสนสุข(14)</t>
  </si>
  <si>
    <t>โพธิ์น้อย(18)</t>
  </si>
  <si>
    <t>ดอนแดง(01)</t>
  </si>
  <si>
    <t>ดอนแดง(13)</t>
  </si>
  <si>
    <t>02-1416263</t>
  </si>
  <si>
    <r>
      <t xml:space="preserve">     โปรแกรม </t>
    </r>
    <r>
      <rPr>
        <b/>
        <sz val="16"/>
        <rFont val="TH Chakra Petch"/>
      </rPr>
      <t>CIA Program</t>
    </r>
    <r>
      <rPr>
        <sz val="16"/>
        <rFont val="TH Chakra Petch"/>
      </rPr>
      <t xml:space="preserve"> คือ โปรแกรมวิเคราะห์ข้อมูลชุมชนในการพัฒนาระบบสารสนเทศเพื่อการบูรณาการวางแผนงาน/โครงการเพื่อยกระดับ
และพัฒนาคุณภาพชีวิตชุมชน เพื่อส่งเสริมรูปแบบการใช้ประโยชน์ข้อมูลสารสนเทศที่สำคัญของชุมชน ได้แก่ ข้อมูล จปฐ. ข้อมูล กชช.2ค และข้อมูลอื่น ๆ ที่สำคัญในชุมชน หรือข้อมูลที่เกี่ยวข้องกับชุมชน ในการวางแผนพัฒนาแผนงานโครงการหรือกิจกรรมให้สอดคล้องกับปัญหาของพื้นที่ 
     ผลจากการวิเคราะห์ข้อมูลชุมชน สามารถใช้ประโยชน์ในการวางแผนและพัฒนาได้ทุกระดับ ตั้งแต่ระดับหมู่บ้าน/ชุมชน ระดับตำบล ระดับอำเภอ ระดับจังหวัด และระดับกรมฯ </t>
    </r>
  </si>
  <si>
    <r>
      <rPr>
        <sz val="16"/>
        <color rgb="FFFF0000"/>
        <rFont val="TH Chakra Petch"/>
      </rPr>
      <t>1. Input Data:</t>
    </r>
    <r>
      <rPr>
        <sz val="16"/>
        <color theme="1"/>
        <rFont val="TH Chakra Petch"/>
      </rPr>
      <t xml:space="preserve"> การนำเข้าข้อมูล</t>
    </r>
  </si>
  <si>
    <r>
      <t xml:space="preserve">1.1 ข้อมูล จปฐ. ป้อนข้อมูล </t>
    </r>
    <r>
      <rPr>
        <u/>
        <sz val="16"/>
        <color rgb="FFFF0000"/>
        <rFont val="TH Chakra Petch"/>
      </rPr>
      <t>ร้อยละที่ไม่ผ่านเกณฑ์</t>
    </r>
    <r>
      <rPr>
        <sz val="16"/>
        <rFont val="TH Chakra Petch"/>
      </rPr>
      <t xml:space="preserve"> ตามแบบสรุปคุณภาพชีวิตของครัวเรือน จำนวน 31 ตัวชี้วัด</t>
    </r>
  </si>
  <si>
    <r>
      <t>1.2 ข้อมูล กชช.2ค ป้อนข้อมูล</t>
    </r>
    <r>
      <rPr>
        <u/>
        <sz val="16"/>
        <color rgb="FFFF0000"/>
        <rFont val="TH Chakra Petch"/>
      </rPr>
      <t xml:space="preserve"> ระดับการพัฒนา</t>
    </r>
    <r>
      <rPr>
        <sz val="16"/>
        <rFont val="TH Chakra Petch"/>
      </rPr>
      <t xml:space="preserve"> ตามสรุปผลสภาพปัญหาของหมู่บ้าน/ชมุชน จำนวน 33 ตั้วชี้วัด</t>
    </r>
  </si>
  <si>
    <r>
      <t xml:space="preserve">1.3 ข้อมูลอื่น ๆ ป้อนข้อมูล </t>
    </r>
    <r>
      <rPr>
        <u/>
        <sz val="16"/>
        <color rgb="FFFF0000"/>
        <rFont val="TH Chakra Petch"/>
      </rPr>
      <t>ระดับของปัญหา</t>
    </r>
    <r>
      <rPr>
        <sz val="16"/>
        <rFont val="TH Chakra Petch"/>
      </rPr>
      <t xml:space="preserve"> ตามความต้องการการพัฒนาของหมู่บ้าน/ชุมชน หรือข้อมูลที่เกี่ยวข้อง</t>
    </r>
  </si>
  <si>
    <r>
      <rPr>
        <sz val="16"/>
        <color rgb="FFFF0000"/>
        <rFont val="TH Chakra Petch"/>
      </rPr>
      <t>2. Radar Diagram:</t>
    </r>
    <r>
      <rPr>
        <sz val="16"/>
        <rFont val="TH Chakra Petch"/>
      </rPr>
      <t xml:space="preserve"> แสดงผลการวิเคราะห์ข้อมูลชุมชนในแต่ละประเภทตามข้อมูลนำเข้า บ่งชี้สภาพปัญหาและประเด็นของการพัฒนา</t>
    </r>
  </si>
  <si>
    <r>
      <rPr>
        <sz val="16"/>
        <color rgb="FFFF0000"/>
        <rFont val="TH Chakra Petch"/>
      </rPr>
      <t xml:space="preserve">3. Radar Analysis: </t>
    </r>
    <r>
      <rPr>
        <sz val="16"/>
        <rFont val="TH Chakra Petch"/>
      </rPr>
      <t xml:space="preserve"> แสดงผลการวิเคราะห์ข้อมูลในภาพ</t>
    </r>
    <r>
      <rPr>
        <sz val="16"/>
        <color theme="1"/>
        <rFont val="TH Chakra Petch"/>
      </rPr>
      <t>รวมของชุมชน ที่นำไปสู่การจัดลำดับความสำคัญของปัญหาและพัฒนาต่อไป</t>
    </r>
  </si>
  <si>
    <r>
      <t xml:space="preserve">เกี่ยวกับโปรแกรม </t>
    </r>
    <r>
      <rPr>
        <b/>
        <sz val="20"/>
        <color rgb="FF0000FF"/>
        <rFont val="TH Chakra Petch"/>
      </rPr>
      <t>(แบ่งเป็น 5 ส่วน)</t>
    </r>
  </si>
  <si>
    <t>ตกเกณฑ์</t>
  </si>
  <si>
    <r>
      <t xml:space="preserve">4. Logic Model: </t>
    </r>
    <r>
      <rPr>
        <sz val="16"/>
        <rFont val="TH Chakra Petch"/>
      </rPr>
      <t>การจัดทำโมเดลแผนการพัฒนาคุณภาพชีวิตแบบบูรณาการ เป็นแนวทางการออกแบบโครงการและประเมินผลโครงการ</t>
    </r>
  </si>
  <si>
    <t>ระดับพัฒนา</t>
  </si>
  <si>
    <t>สรุปผลการวิเคราะห์คุณภาพชีวิตของชุมชน</t>
  </si>
  <si>
    <r>
      <rPr>
        <b/>
        <sz val="18"/>
        <color rgb="FF0000FF"/>
        <rFont val="TH Chakra Petch"/>
      </rPr>
      <t>1. Input Data:</t>
    </r>
    <r>
      <rPr>
        <sz val="18"/>
        <color rgb="FF0000FF"/>
        <rFont val="TH Chakra Petch"/>
      </rPr>
      <t xml:space="preserve"> ส่วนของการนำเข้าข้อมูล ได้แก่ ข้อมูล จปฐ., ข้อูล กชช.2ค และข้อมูลอื่น ๆ ที่เกี่ยวข้อง
</t>
    </r>
    <r>
      <rPr>
        <b/>
        <sz val="18"/>
        <color rgb="FF0000FF"/>
        <rFont val="TH Chakra Petch"/>
      </rPr>
      <t>2. Radar Diagram:</t>
    </r>
    <r>
      <rPr>
        <sz val="18"/>
        <color rgb="FF0000FF"/>
        <rFont val="TH Chakra Petch"/>
      </rPr>
      <t xml:space="preserve"> ผลการวิเคราะห์สภาพปัญหาของชุมชนตามประเภทของข้อมูล
</t>
    </r>
    <r>
      <rPr>
        <b/>
        <sz val="18"/>
        <color rgb="FF0000FF"/>
        <rFont val="TH Chakra Petch"/>
      </rPr>
      <t>3. Radar Analysis:</t>
    </r>
    <r>
      <rPr>
        <sz val="18"/>
        <color rgb="FF0000FF"/>
        <rFont val="TH Chakra Petch"/>
      </rPr>
      <t xml:space="preserve"> สรุปผลการวิเคราะห์คุณภาพชีวิตของชุมชน 
</t>
    </r>
    <r>
      <rPr>
        <b/>
        <sz val="18"/>
        <color rgb="FF0000FF"/>
        <rFont val="TH Chakra Petch"/>
      </rPr>
      <t>4. Logic Model:</t>
    </r>
    <r>
      <rPr>
        <sz val="18"/>
        <color rgb="FF0000FF"/>
        <rFont val="TH Chakra Petch"/>
      </rPr>
      <t xml:space="preserve"> แผนการพัฒนาคุณภาพชีวิตแบบบูรณาการ  
</t>
    </r>
    <r>
      <rPr>
        <b/>
        <sz val="18"/>
        <color rgb="FF0000FF"/>
        <rFont val="TH Chakra Petch"/>
      </rPr>
      <t>5. Comparative:</t>
    </r>
    <r>
      <rPr>
        <sz val="18"/>
        <color rgb="FF0000FF"/>
        <rFont val="TH Chakra Petch"/>
      </rPr>
      <t xml:space="preserve"> สรุปผลการวิเคราะห์ข้อมูลเชิงพื้นที่ </t>
    </r>
  </si>
  <si>
    <r>
      <rPr>
        <sz val="16"/>
        <color rgb="FFFF0000"/>
        <rFont val="TH SarabunPSK"/>
        <family val="2"/>
      </rPr>
      <t>5. Comparative:เปรียบเทียบ</t>
    </r>
    <r>
      <rPr>
        <sz val="16"/>
        <color rgb="FF000000"/>
        <rFont val="TH SarabunPSK"/>
        <family val="2"/>
      </rPr>
      <t>ข้อมูลเชิงพื้นที่ โดยการนำผลการวิเคราะห์คุณภาพชีวิตของชุมชน (Radar Analysis) มาสรุปในภาพรวมระดับตำบล</t>
    </r>
  </si>
  <si>
    <t>ประเด็นการพัฒนา อันดับ 1</t>
  </si>
  <si>
    <t>ประเด็นการพัฒนา อันดับ 2</t>
  </si>
  <si>
    <t>ประเด็นการพัฒนา อันดับ 3</t>
  </si>
  <si>
    <t>ประเด็นการพัฒนา อันดับ 4</t>
  </si>
  <si>
    <t>ประเด็นการพัฒนา อันดับ 5</t>
  </si>
  <si>
    <t>เปรียบเทียบคุณภาพชีวิตเชิงพื้นที่ (ระดับตำบล)</t>
  </si>
  <si>
    <t>OUTCOMES-IMPACT</t>
  </si>
  <si>
    <t>Icon</t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</si>
  <si>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การส่งเสริมการออม</t>
    </r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</si>
  <si>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การป้องกันโรคเรื้อรัง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</si>
</sst>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0.0000"/>
    <numFmt numFmtId="189" formatCode="0.000"/>
    <numFmt numFmtId="190" formatCode="_(* #,##0_);_(* \(#,##0\);_(* &quot;-&quot;??_);_(@_)"/>
  </numFmts>
  <fonts count="158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name val="Tahoma"/>
      <family val="2"/>
      <scheme val="minor"/>
    </font>
    <font>
      <sz val="16"/>
      <name val="Tahoma"/>
      <family val="2"/>
      <scheme val="major"/>
    </font>
    <font>
      <sz val="16"/>
      <name val="Arial"/>
      <family val="2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11"/>
      <color rgb="FF1F497D"/>
      <name val="Tahoma"/>
      <family val="2"/>
      <charset val="204"/>
      <scheme val="minor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b/>
      <i/>
      <sz val="1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4"/>
      <name val="IrisUPC"/>
      <family val="2"/>
      <charset val="22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22"/>
      <name val="IrisUPC"/>
      <family val="2"/>
    </font>
    <font>
      <b/>
      <i/>
      <sz val="16"/>
      <name val="IrisUPC"/>
      <family val="2"/>
    </font>
    <font>
      <b/>
      <sz val="10"/>
      <name val="Arial"/>
      <family val="2"/>
    </font>
    <font>
      <b/>
      <sz val="16"/>
      <name val="Tahoma"/>
      <family val="2"/>
      <scheme val="major"/>
    </font>
    <font>
      <sz val="10"/>
      <color rgb="FF008000"/>
      <name val="Arial"/>
      <family val="2"/>
    </font>
    <font>
      <sz val="18"/>
      <color rgb="FF008000"/>
      <name val="IrisUPC"/>
      <family val="2"/>
      <charset val="222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rgb="FF3F3F76"/>
      <name val="Cordia New"/>
      <family val="2"/>
    </font>
    <font>
      <b/>
      <u/>
      <sz val="16"/>
      <name val="Cordia New"/>
      <family val="2"/>
    </font>
    <font>
      <sz val="22"/>
      <color rgb="FFFFFF00"/>
      <name val="Cordia New"/>
      <family val="2"/>
    </font>
    <font>
      <sz val="16"/>
      <color rgb="FFFF6699"/>
      <name val="Cordia New"/>
      <family val="2"/>
    </font>
    <font>
      <sz val="16"/>
      <color rgb="FF7030A0"/>
      <name val="Cordia New"/>
      <family val="2"/>
    </font>
    <font>
      <sz val="16"/>
      <color rgb="FF008000"/>
      <name val="Cordia New"/>
      <family val="2"/>
    </font>
    <font>
      <sz val="18"/>
      <name val="Cordia New"/>
      <family val="2"/>
    </font>
    <font>
      <sz val="16"/>
      <color rgb="FF0066FF"/>
      <name val="Cordia New"/>
      <family val="2"/>
    </font>
    <font>
      <b/>
      <sz val="26"/>
      <color theme="3"/>
      <name val="KodchiangUPC"/>
      <family val="1"/>
    </font>
    <font>
      <b/>
      <sz val="16"/>
      <name val="Cordia New"/>
      <family val="2"/>
    </font>
    <font>
      <sz val="10"/>
      <name val="Cordia New"/>
      <family val="2"/>
    </font>
    <font>
      <b/>
      <sz val="10"/>
      <name val="Cordia New"/>
      <family val="2"/>
    </font>
    <font>
      <sz val="16"/>
      <color rgb="FFFF0000"/>
      <name val="Cordia New"/>
      <family val="2"/>
    </font>
    <font>
      <b/>
      <sz val="16"/>
      <color rgb="FFFF0000"/>
      <name val="Cordia New"/>
      <family val="2"/>
    </font>
    <font>
      <sz val="16"/>
      <color theme="0"/>
      <name val="Cordia New"/>
      <family val="2"/>
    </font>
    <font>
      <b/>
      <sz val="16"/>
      <color theme="0"/>
      <name val="Cordia New"/>
      <family val="2"/>
    </font>
    <font>
      <b/>
      <sz val="16"/>
      <color rgb="FF0066FF"/>
      <name val="Cordia New"/>
      <family val="2"/>
    </font>
    <font>
      <b/>
      <u/>
      <sz val="10"/>
      <name val="Arial"/>
      <family val="2"/>
    </font>
    <font>
      <sz val="16"/>
      <color theme="8" tint="-0.249977111117893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sz val="11"/>
      <color rgb="FFD0021B"/>
      <name val="Consolas"/>
      <family val="3"/>
    </font>
    <font>
      <sz val="11"/>
      <color rgb="FF0000FF"/>
      <name val="Inherit"/>
    </font>
    <font>
      <sz val="10"/>
      <color theme="0"/>
      <name val="Arial"/>
      <family val="2"/>
    </font>
    <font>
      <sz val="24"/>
      <name val="TH Chakra Petch"/>
    </font>
    <font>
      <sz val="18"/>
      <name val="TH Chakra Petch"/>
    </font>
    <font>
      <sz val="18"/>
      <color rgb="FF0000FF"/>
      <name val="TH Chakra Petch"/>
    </font>
    <font>
      <b/>
      <sz val="18"/>
      <color rgb="FF0000FF"/>
      <name val="TH Chakra Petch"/>
    </font>
    <font>
      <b/>
      <sz val="28"/>
      <color indexed="13"/>
      <name val="TH Chakra Petch"/>
    </font>
    <font>
      <i/>
      <sz val="18"/>
      <color rgb="FFFFFF00"/>
      <name val="TH Chakra Petch"/>
    </font>
    <font>
      <sz val="36"/>
      <name val="TH Chakra Petch"/>
    </font>
    <font>
      <sz val="36"/>
      <name val="Calibri Light (Headings)"/>
    </font>
    <font>
      <b/>
      <sz val="18"/>
      <name val="TH Chakra Petch"/>
    </font>
    <font>
      <b/>
      <sz val="20"/>
      <color theme="0"/>
      <name val="IrisUPC"/>
      <family val="2"/>
      <charset val="222"/>
    </font>
    <font>
      <b/>
      <sz val="20"/>
      <color theme="0"/>
      <name val="TH Chakra Petch"/>
    </font>
    <font>
      <b/>
      <sz val="14"/>
      <color rgb="FF9C6500"/>
      <name val="IrisUPC"/>
      <family val="2"/>
      <charset val="222"/>
    </font>
    <font>
      <b/>
      <sz val="24"/>
      <name val="TH Chakra Petch"/>
    </font>
    <font>
      <b/>
      <sz val="26"/>
      <name val="TH Chakra Petch"/>
    </font>
    <font>
      <b/>
      <sz val="18"/>
      <name val="IrisUPC"/>
      <family val="2"/>
    </font>
    <font>
      <b/>
      <sz val="16"/>
      <name val="IrisUPC"/>
      <family val="2"/>
    </font>
    <font>
      <b/>
      <sz val="12"/>
      <name val="IrisUPC"/>
      <family val="2"/>
    </font>
    <font>
      <b/>
      <sz val="18"/>
      <color rgb="FF9C6500"/>
      <name val="IrisUPC"/>
      <family val="2"/>
      <charset val="222"/>
    </font>
    <font>
      <b/>
      <i/>
      <sz val="18"/>
      <name val="IrisUPC"/>
      <family val="2"/>
    </font>
    <font>
      <b/>
      <sz val="22"/>
      <color rgb="FF7030A0"/>
      <name val="IrisUPC"/>
      <family val="2"/>
    </font>
    <font>
      <b/>
      <sz val="11"/>
      <name val="Arial"/>
      <family val="2"/>
    </font>
    <font>
      <sz val="8"/>
      <name val="Tahoma"/>
      <family val="2"/>
      <scheme val="minor"/>
    </font>
    <font>
      <b/>
      <sz val="20"/>
      <color rgb="FFFF0000"/>
      <name val="Adobe Gothic Std B"/>
      <family val="2"/>
      <charset val="128"/>
    </font>
    <font>
      <sz val="10"/>
      <color rgb="FF0070C0"/>
      <name val="Cordia New"/>
      <family val="2"/>
    </font>
    <font>
      <sz val="14"/>
      <color rgb="FF0070C0"/>
      <name val="Cordia New"/>
      <family val="2"/>
    </font>
    <font>
      <sz val="18"/>
      <color rgb="FF0070C0"/>
      <name val="Cordia New"/>
      <family val="2"/>
    </font>
    <font>
      <sz val="16"/>
      <color rgb="FF0070C0"/>
      <name val="Cordia New"/>
      <family val="2"/>
    </font>
    <font>
      <sz val="12"/>
      <color rgb="FF0070C0"/>
      <name val="Cordia New"/>
      <family val="2"/>
    </font>
    <font>
      <sz val="11"/>
      <name val="Cordia New"/>
      <family val="2"/>
    </font>
    <font>
      <sz val="24"/>
      <color rgb="FFFFFF00"/>
      <name val="Cordia New"/>
      <family val="2"/>
    </font>
    <font>
      <b/>
      <sz val="20"/>
      <color rgb="FF0070C0"/>
      <name val="Adobe Garamond Pro Bold"/>
      <family val="1"/>
    </font>
    <font>
      <sz val="14"/>
      <color rgb="FFFF0000"/>
      <name val="Cordia New"/>
      <family val="2"/>
    </font>
    <font>
      <sz val="11"/>
      <name val="Tahoma"/>
      <family val="2"/>
      <scheme val="minor"/>
    </font>
    <font>
      <u/>
      <sz val="10"/>
      <name val="Tahoma"/>
      <family val="2"/>
      <scheme val="minor"/>
    </font>
    <font>
      <sz val="10"/>
      <name val="Tahoma"/>
      <family val="2"/>
      <scheme val="minor"/>
    </font>
    <font>
      <sz val="16"/>
      <color rgb="FFCC0066"/>
      <name val="TH Chakra Petch"/>
    </font>
    <font>
      <sz val="9"/>
      <name val="Tahoma"/>
      <family val="2"/>
      <scheme val="minor"/>
    </font>
    <font>
      <sz val="16"/>
      <color rgb="FFFF0000"/>
      <name val="TH Chakra Petch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u/>
      <sz val="10"/>
      <name val="Arial"/>
      <family val="2"/>
    </font>
    <font>
      <sz val="22"/>
      <name val="IrisUPC"/>
      <family val="2"/>
      <charset val="222"/>
    </font>
    <font>
      <b/>
      <sz val="22"/>
      <name val="TH Chakra Petch"/>
    </font>
    <font>
      <sz val="16"/>
      <color rgb="FF1DA38D"/>
      <name val="Cordia New"/>
      <family val="2"/>
    </font>
    <font>
      <sz val="16"/>
      <color rgb="FF1DA38D"/>
      <name val="Wingdings 2"/>
      <family val="1"/>
      <charset val="2"/>
    </font>
    <font>
      <sz val="10"/>
      <name val="Arial"/>
      <family val="2"/>
    </font>
    <font>
      <sz val="16"/>
      <name val="TH Chakra Petch"/>
    </font>
    <font>
      <b/>
      <sz val="16"/>
      <name val="TH Chakra Petch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Chakra Petch"/>
    </font>
    <font>
      <u/>
      <sz val="16"/>
      <color rgb="FFFF0000"/>
      <name val="TH Chakra Petch"/>
    </font>
    <font>
      <b/>
      <sz val="20"/>
      <color rgb="FF008000"/>
      <name val="TH Chakra Petch"/>
    </font>
    <font>
      <b/>
      <sz val="20"/>
      <color rgb="FF000090"/>
      <name val="TH Chakra Petch"/>
    </font>
    <font>
      <sz val="20"/>
      <name val="TH Chakra Petch"/>
    </font>
    <font>
      <b/>
      <sz val="20"/>
      <color rgb="FF0000FF"/>
      <name val="TH Chakra Petch"/>
    </font>
    <font>
      <u val="double"/>
      <sz val="20"/>
      <color theme="1"/>
      <name val="TH Chakra Petch"/>
    </font>
    <font>
      <u/>
      <sz val="20"/>
      <color theme="1"/>
      <name val="TH Chakra Petch"/>
    </font>
    <font>
      <u/>
      <sz val="20"/>
      <name val="TH Chakra Petch"/>
    </font>
    <font>
      <b/>
      <sz val="20"/>
      <color rgb="FF006100"/>
      <name val="TH Chakra Petch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b/>
      <sz val="13"/>
      <color rgb="FFFF0000"/>
      <name val="TH SarabunIT๙"/>
      <family val="2"/>
    </font>
    <font>
      <b/>
      <sz val="26"/>
      <color theme="3"/>
      <name val="TH SarabunIT๙"/>
      <family val="2"/>
    </font>
    <font>
      <sz val="16"/>
      <name val="TH SarabunIT๙"/>
      <family val="2"/>
    </font>
    <font>
      <sz val="18"/>
      <color theme="1"/>
      <name val="TH SarabunIT๙"/>
      <family val="2"/>
    </font>
    <font>
      <sz val="18"/>
      <color rgb="FF3F3F76"/>
      <name val="TH SarabunIT๙"/>
      <family val="2"/>
    </font>
    <font>
      <sz val="18"/>
      <name val="TH SarabunIT๙"/>
      <family val="2"/>
    </font>
    <font>
      <sz val="16"/>
      <color theme="1"/>
      <name val="TH SarabunIT๙"/>
      <family val="2"/>
    </font>
    <font>
      <sz val="16"/>
      <color rgb="FF3F3F76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20"/>
      <name val="TH SarabunIT๙"/>
      <family val="2"/>
    </font>
    <font>
      <sz val="18"/>
      <color rgb="FFFF0000"/>
      <name val="TH SarabunIT๙"/>
      <family val="2"/>
    </font>
    <font>
      <b/>
      <sz val="16"/>
      <color theme="3"/>
      <name val="TH SarabunIT๙"/>
      <family val="2"/>
    </font>
    <font>
      <sz val="16"/>
      <color theme="3"/>
      <name val="TH SarabunIT๙"/>
      <family val="2"/>
    </font>
    <font>
      <b/>
      <sz val="18"/>
      <color theme="3"/>
      <name val="TH SarabunIT๙"/>
      <family val="2"/>
    </font>
    <font>
      <sz val="16"/>
      <color rgb="FFFF0000"/>
      <name val="TH SarabunIT๙"/>
      <family val="2"/>
    </font>
    <font>
      <sz val="16"/>
      <color rgb="FF0066FF"/>
      <name val="TH SarabunIT๙"/>
      <family val="2"/>
    </font>
    <font>
      <i/>
      <sz val="16"/>
      <name val="TH SarabunIT๙"/>
      <family val="2"/>
    </font>
    <font>
      <b/>
      <sz val="16"/>
      <color rgb="FF1DA38D"/>
      <name val="TH SarabunIT๙"/>
      <family val="2"/>
    </font>
  </fonts>
  <fills count="4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DEC"/>
        <bgColor indexed="64"/>
      </patternFill>
    </fill>
  </fills>
  <borders count="1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rgb="FF3F3F3F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/>
      <top style="thin">
        <color theme="4"/>
      </top>
      <bottom style="thin">
        <color theme="4"/>
      </bottom>
      <diagonal/>
    </border>
    <border>
      <left style="medium">
        <color theme="4" tint="0.59999389629810485"/>
      </left>
      <right/>
      <top style="thin">
        <color theme="4"/>
      </top>
      <bottom style="medium">
        <color theme="4" tint="0.59999389629810485"/>
      </bottom>
      <diagonal/>
    </border>
    <border>
      <left/>
      <right/>
      <top style="thin">
        <color theme="4"/>
      </top>
      <bottom style="medium">
        <color theme="4" tint="0.59999389629810485"/>
      </bottom>
      <diagonal/>
    </border>
    <border>
      <left/>
      <right style="thin">
        <color theme="4"/>
      </right>
      <top style="thin">
        <color theme="4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39997558519241921"/>
      </bottom>
      <diagonal/>
    </border>
    <border>
      <left/>
      <right/>
      <top style="medium">
        <color theme="4" tint="0.59999389629810485"/>
      </top>
      <bottom style="medium">
        <color theme="4" tint="0.39997558519241921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39997558519241921"/>
      </top>
      <bottom/>
      <diagonal/>
    </border>
    <border>
      <left style="medium">
        <color theme="4" tint="0.59999389629810485"/>
      </left>
      <right/>
      <top style="medium">
        <color theme="4" tint="0.39997558519241921"/>
      </top>
      <bottom style="medium">
        <color theme="4" tint="0.59999389629810485"/>
      </bottom>
      <diagonal/>
    </border>
    <border>
      <left/>
      <right/>
      <top style="medium">
        <color theme="4" tint="0.39997558519241921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/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ck">
        <color theme="4" tint="0.59996337778862885"/>
      </right>
      <top/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/>
      <bottom style="thin">
        <color theme="4" tint="0.59999389629810485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 tint="0.59999389629810485"/>
      </right>
      <top style="medium">
        <color theme="4" tint="0.39997558519241921"/>
      </top>
      <bottom/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auto="1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0070C0"/>
      </left>
      <right/>
      <top style="medium">
        <color theme="4" tint="0.39997558519241921"/>
      </top>
      <bottom/>
      <diagonal/>
    </border>
    <border>
      <left style="thick">
        <color rgb="FF0070C0"/>
      </left>
      <right/>
      <top/>
      <bottom style="thin">
        <color theme="4" tint="0.59999389629810485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n">
        <color theme="4" tint="0.59999389629810485"/>
      </top>
      <bottom style="thick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rgb="FF0070C0"/>
      </left>
      <right/>
      <top style="medium">
        <color theme="4" tint="0.39997558519241921"/>
      </top>
      <bottom/>
      <diagonal/>
    </border>
    <border>
      <left style="medium">
        <color rgb="FF0070C0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rgb="FF0070C0"/>
      </left>
      <right/>
      <top style="thin">
        <color theme="4" tint="0.59999389629810485"/>
      </top>
      <bottom style="medium">
        <color rgb="FF0070C0"/>
      </bottom>
      <diagonal/>
    </border>
    <border>
      <left/>
      <right/>
      <top style="thin">
        <color theme="4" tint="0.59999389629810485"/>
      </top>
      <bottom style="medium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rgb="FF0070C0"/>
      </bottom>
      <diagonal/>
    </border>
    <border>
      <left style="thick">
        <color rgb="FF336699"/>
      </left>
      <right/>
      <top style="thick">
        <color rgb="FF336699"/>
      </top>
      <bottom style="thin">
        <color indexed="64"/>
      </bottom>
      <diagonal/>
    </border>
    <border>
      <left/>
      <right/>
      <top style="thick">
        <color rgb="FF336699"/>
      </top>
      <bottom style="thin">
        <color indexed="64"/>
      </bottom>
      <diagonal/>
    </border>
    <border>
      <left/>
      <right style="thin">
        <color indexed="64"/>
      </right>
      <top style="thick">
        <color rgb="FF33669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336699"/>
      </top>
      <bottom style="thin">
        <color auto="1"/>
      </bottom>
      <diagonal/>
    </border>
    <border>
      <left style="thin">
        <color auto="1"/>
      </left>
      <right style="thick">
        <color rgb="FF336699"/>
      </right>
      <top style="thick">
        <color rgb="FF336699"/>
      </top>
      <bottom style="thin">
        <color auto="1"/>
      </bottom>
      <diagonal/>
    </border>
    <border>
      <left style="thick">
        <color rgb="FF336699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336699"/>
      </right>
      <top style="thin">
        <color auto="1"/>
      </top>
      <bottom style="thin">
        <color auto="1"/>
      </bottom>
      <diagonal/>
    </border>
    <border>
      <left style="thick">
        <color rgb="FF336699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rgb="FF336699"/>
      </left>
      <right/>
      <top style="medium">
        <color theme="4" tint="0.39997558519241921"/>
      </top>
      <bottom/>
      <diagonal/>
    </border>
    <border>
      <left style="thick">
        <color rgb="FF336699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336699"/>
      </left>
      <right/>
      <top style="thin">
        <color theme="4" tint="0.59999389629810485"/>
      </top>
      <bottom style="thick">
        <color rgb="FF336699"/>
      </bottom>
      <diagonal/>
    </border>
    <border>
      <left/>
      <right/>
      <top style="thin">
        <color theme="4" tint="0.59999389629810485"/>
      </top>
      <bottom style="thick">
        <color rgb="FF336699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thick">
        <color rgb="FF33669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rgb="FF0070C0"/>
      </top>
      <bottom style="thin">
        <color theme="1"/>
      </bottom>
      <diagonal/>
    </border>
    <border>
      <left/>
      <right/>
      <top style="medium">
        <color rgb="FF0070C0"/>
      </top>
      <bottom style="thin">
        <color theme="1"/>
      </bottom>
      <diagonal/>
    </border>
    <border>
      <left/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/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/>
      <bottom style="thin">
        <color theme="4" tint="0.59999389629810485"/>
      </bottom>
      <diagonal/>
    </border>
    <border>
      <left/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rgb="FF3F3F3F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medium">
        <color theme="4" tint="0.59999389629810485"/>
      </top>
      <bottom style="thin">
        <color theme="4" tint="0.59999389629810485"/>
      </bottom>
      <diagonal/>
    </border>
  </borders>
  <cellStyleXfs count="10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7" borderId="1" applyNumberFormat="0" applyAlignment="0" applyProtection="0"/>
    <xf numFmtId="0" fontId="3" fillId="8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3" fillId="26" borderId="5" applyNumberFormat="0" applyFont="0" applyAlignment="0" applyProtection="0"/>
    <xf numFmtId="0" fontId="7" fillId="27" borderId="1" applyNumberFormat="0" applyAlignment="0" applyProtection="0"/>
    <xf numFmtId="0" fontId="3" fillId="0" borderId="0"/>
    <xf numFmtId="0" fontId="108" fillId="0" borderId="0"/>
    <xf numFmtId="0" fontId="109" fillId="0" borderId="0"/>
    <xf numFmtId="187" fontId="115" fillId="0" borderId="0" applyFont="0" applyFill="0" applyBorder="0" applyAlignment="0" applyProtection="0"/>
  </cellStyleXfs>
  <cellXfs count="663">
    <xf numFmtId="0" fontId="0" fillId="0" borderId="0" xfId="0"/>
    <xf numFmtId="0" fontId="0" fillId="15" borderId="0" xfId="0" applyFill="1"/>
    <xf numFmtId="0" fontId="21" fillId="0" borderId="0" xfId="0" applyFont="1"/>
    <xf numFmtId="0" fontId="22" fillId="0" borderId="0" xfId="0" applyFont="1"/>
    <xf numFmtId="0" fontId="26" fillId="0" borderId="0" xfId="0" applyFont="1" applyFill="1"/>
    <xf numFmtId="0" fontId="26" fillId="0" borderId="0" xfId="0" applyFont="1"/>
    <xf numFmtId="0" fontId="13" fillId="15" borderId="0" xfId="0" applyFont="1" applyFill="1" applyBorder="1"/>
    <xf numFmtId="0" fontId="0" fillId="30" borderId="0" xfId="0" applyFill="1"/>
    <xf numFmtId="0" fontId="18" fillId="30" borderId="0" xfId="0" applyFont="1" applyFill="1"/>
    <xf numFmtId="0" fontId="17" fillId="30" borderId="0" xfId="0" applyFont="1" applyFill="1"/>
    <xf numFmtId="0" fontId="25" fillId="30" borderId="0" xfId="0" applyFont="1" applyFill="1"/>
    <xf numFmtId="0" fontId="19" fillId="30" borderId="0" xfId="15" applyFont="1" applyFill="1" applyAlignment="1">
      <alignment horizontal="right" vertical="center"/>
    </xf>
    <xf numFmtId="0" fontId="32" fillId="30" borderId="0" xfId="0" applyFont="1" applyFill="1"/>
    <xf numFmtId="0" fontId="33" fillId="30" borderId="0" xfId="0" applyFont="1" applyFill="1"/>
    <xf numFmtId="0" fontId="34" fillId="30" borderId="0" xfId="0" applyFont="1" applyFill="1"/>
    <xf numFmtId="0" fontId="35" fillId="30" borderId="0" xfId="0" applyFont="1" applyFill="1" applyAlignment="1"/>
    <xf numFmtId="0" fontId="37" fillId="30" borderId="0" xfId="0" applyFont="1" applyFill="1"/>
    <xf numFmtId="0" fontId="42" fillId="30" borderId="0" xfId="0" applyFont="1" applyFill="1"/>
    <xf numFmtId="0" fontId="29" fillId="30" borderId="0" xfId="0" applyFont="1" applyFill="1"/>
    <xf numFmtId="0" fontId="43" fillId="30" borderId="0" xfId="0" applyFont="1" applyFill="1"/>
    <xf numFmtId="0" fontId="42" fillId="15" borderId="0" xfId="0" applyFont="1" applyFill="1"/>
    <xf numFmtId="0" fontId="42" fillId="0" borderId="0" xfId="0" applyFont="1"/>
    <xf numFmtId="0" fontId="44" fillId="16" borderId="0" xfId="0" applyFont="1" applyFill="1" applyAlignment="1">
      <alignment horizontal="center"/>
    </xf>
    <xf numFmtId="0" fontId="44" fillId="16" borderId="0" xfId="0" applyFont="1" applyFill="1"/>
    <xf numFmtId="0" fontId="46" fillId="17" borderId="1" xfId="8" applyFont="1" applyFill="1" applyBorder="1" applyAlignment="1">
      <alignment horizontal="center"/>
    </xf>
    <xf numFmtId="0" fontId="45" fillId="10" borderId="0" xfId="1" applyFont="1" applyFill="1" applyBorder="1" applyAlignment="1">
      <alignment horizontal="center"/>
    </xf>
    <xf numFmtId="2" fontId="45" fillId="9" borderId="2" xfId="2" applyNumberFormat="1" applyFont="1" applyFill="1" applyBorder="1" applyAlignment="1">
      <alignment horizontal="center"/>
    </xf>
    <xf numFmtId="0" fontId="44" fillId="16" borderId="0" xfId="0" applyFont="1" applyFill="1" applyBorder="1" applyAlignment="1">
      <alignment horizontal="center"/>
    </xf>
    <xf numFmtId="2" fontId="45" fillId="9" borderId="2" xfId="2" applyNumberFormat="1" applyFont="1" applyFill="1" applyBorder="1" applyAlignment="1" applyProtection="1">
      <alignment horizontal="center"/>
      <protection locked="0"/>
    </xf>
    <xf numFmtId="2" fontId="45" fillId="18" borderId="12" xfId="5" applyNumberFormat="1" applyFont="1" applyFill="1" applyBorder="1" applyAlignment="1">
      <alignment horizontal="center"/>
    </xf>
    <xf numFmtId="0" fontId="45" fillId="10" borderId="21" xfId="1" applyFont="1" applyFill="1" applyBorder="1" applyAlignment="1">
      <alignment horizontal="right"/>
    </xf>
    <xf numFmtId="0" fontId="45" fillId="10" borderId="24" xfId="1" applyFont="1" applyFill="1" applyBorder="1" applyAlignment="1">
      <alignment horizontal="right"/>
    </xf>
    <xf numFmtId="0" fontId="44" fillId="16" borderId="33" xfId="0" applyFont="1" applyFill="1" applyBorder="1" applyAlignment="1">
      <alignment horizontal="center"/>
    </xf>
    <xf numFmtId="0" fontId="46" fillId="17" borderId="35" xfId="8" applyFont="1" applyFill="1" applyBorder="1" applyAlignment="1">
      <alignment horizontal="center"/>
    </xf>
    <xf numFmtId="0" fontId="45" fillId="10" borderId="33" xfId="1" applyFont="1" applyFill="1" applyBorder="1" applyAlignment="1">
      <alignment horizontal="center"/>
    </xf>
    <xf numFmtId="0" fontId="45" fillId="15" borderId="0" xfId="1" applyFont="1" applyFill="1" applyBorder="1" applyAlignment="1">
      <alignment horizontal="right"/>
    </xf>
    <xf numFmtId="0" fontId="46" fillId="15" borderId="0" xfId="8" applyFont="1" applyFill="1" applyBorder="1" applyAlignment="1">
      <alignment horizontal="center"/>
    </xf>
    <xf numFmtId="0" fontId="45" fillId="15" borderId="0" xfId="1" applyFont="1" applyFill="1" applyBorder="1" applyAlignment="1">
      <alignment horizontal="center"/>
    </xf>
    <xf numFmtId="0" fontId="44" fillId="15" borderId="0" xfId="0" applyFont="1" applyFill="1" applyBorder="1" applyAlignment="1">
      <alignment horizontal="center"/>
    </xf>
    <xf numFmtId="0" fontId="44" fillId="15" borderId="0" xfId="0" applyFont="1" applyFill="1" applyBorder="1"/>
    <xf numFmtId="0" fontId="44" fillId="16" borderId="21" xfId="0" applyFont="1" applyFill="1" applyBorder="1" applyAlignment="1">
      <alignment horizontal="right"/>
    </xf>
    <xf numFmtId="0" fontId="44" fillId="16" borderId="24" xfId="0" applyFont="1" applyFill="1" applyBorder="1" applyAlignment="1">
      <alignment horizontal="right"/>
    </xf>
    <xf numFmtId="0" fontId="44" fillId="16" borderId="0" xfId="0" applyFont="1" applyFill="1" applyAlignment="1">
      <alignment horizontal="right"/>
    </xf>
    <xf numFmtId="0" fontId="45" fillId="11" borderId="28" xfId="4" applyFont="1" applyFill="1" applyBorder="1" applyAlignment="1">
      <alignment horizontal="right" vertical="center"/>
    </xf>
    <xf numFmtId="0" fontId="45" fillId="11" borderId="29" xfId="4" applyFont="1" applyFill="1" applyBorder="1" applyAlignment="1">
      <alignment horizontal="center" vertical="center" wrapText="1"/>
    </xf>
    <xf numFmtId="0" fontId="45" fillId="11" borderId="30" xfId="4" applyFont="1" applyFill="1" applyBorder="1" applyAlignment="1">
      <alignment horizontal="center" vertical="center" wrapText="1"/>
    </xf>
    <xf numFmtId="0" fontId="44" fillId="16" borderId="0" xfId="0" applyFont="1" applyFill="1" applyAlignment="1">
      <alignment vertical="center"/>
    </xf>
    <xf numFmtId="0" fontId="45" fillId="15" borderId="0" xfId="2" applyFont="1" applyFill="1" applyBorder="1" applyAlignment="1">
      <alignment horizontal="center"/>
    </xf>
    <xf numFmtId="0" fontId="45" fillId="15" borderId="32" xfId="2" applyNumberFormat="1" applyFont="1" applyFill="1" applyBorder="1" applyAlignment="1">
      <alignment horizontal="center"/>
    </xf>
    <xf numFmtId="0" fontId="44" fillId="12" borderId="28" xfId="0" applyFont="1" applyFill="1" applyBorder="1" applyAlignment="1">
      <alignment horizontal="right"/>
    </xf>
    <xf numFmtId="0" fontId="44" fillId="12" borderId="29" xfId="0" applyFont="1" applyFill="1" applyBorder="1" applyAlignment="1">
      <alignment horizontal="center"/>
    </xf>
    <xf numFmtId="0" fontId="44" fillId="12" borderId="30" xfId="0" applyFont="1" applyFill="1" applyBorder="1" applyAlignment="1">
      <alignment horizontal="center"/>
    </xf>
    <xf numFmtId="0" fontId="49" fillId="16" borderId="21" xfId="0" applyFont="1" applyFill="1" applyBorder="1" applyAlignment="1" applyProtection="1">
      <alignment horizontal="right"/>
      <protection locked="0"/>
    </xf>
    <xf numFmtId="0" fontId="50" fillId="16" borderId="21" xfId="0" applyFont="1" applyFill="1" applyBorder="1" applyAlignment="1" applyProtection="1">
      <alignment horizontal="right"/>
      <protection locked="0"/>
    </xf>
    <xf numFmtId="0" fontId="51" fillId="16" borderId="21" xfId="0" applyFont="1" applyFill="1" applyBorder="1" applyAlignment="1">
      <alignment horizontal="right"/>
    </xf>
    <xf numFmtId="0" fontId="44" fillId="0" borderId="0" xfId="0" applyFont="1"/>
    <xf numFmtId="0" fontId="44" fillId="16" borderId="36" xfId="0" applyFont="1" applyFill="1" applyBorder="1" applyAlignment="1">
      <alignment horizontal="right"/>
    </xf>
    <xf numFmtId="2" fontId="45" fillId="18" borderId="37" xfId="5" applyNumberFormat="1" applyFont="1" applyFill="1" applyBorder="1" applyAlignment="1">
      <alignment horizontal="center"/>
    </xf>
    <xf numFmtId="0" fontId="44" fillId="15" borderId="0" xfId="0" applyFont="1" applyFill="1"/>
    <xf numFmtId="0" fontId="56" fillId="0" borderId="0" xfId="0" applyFont="1"/>
    <xf numFmtId="0" fontId="56" fillId="0" borderId="0" xfId="0" applyFont="1" applyAlignment="1">
      <alignment horizontal="center"/>
    </xf>
    <xf numFmtId="0" fontId="57" fillId="0" borderId="0" xfId="0" applyFont="1"/>
    <xf numFmtId="0" fontId="44" fillId="10" borderId="0" xfId="0" applyFont="1" applyFill="1"/>
    <xf numFmtId="0" fontId="44" fillId="10" borderId="0" xfId="0" applyFont="1" applyFill="1" applyAlignment="1">
      <alignment horizontal="right"/>
    </xf>
    <xf numFmtId="0" fontId="55" fillId="10" borderId="0" xfId="0" applyFont="1" applyFill="1" applyBorder="1" applyAlignment="1"/>
    <xf numFmtId="0" fontId="44" fillId="0" borderId="56" xfId="0" applyFont="1" applyBorder="1" applyAlignment="1">
      <alignment horizontal="center"/>
    </xf>
    <xf numFmtId="0" fontId="55" fillId="10" borderId="72" xfId="0" applyFont="1" applyFill="1" applyBorder="1" applyAlignment="1">
      <alignment horizontal="center"/>
    </xf>
    <xf numFmtId="2" fontId="45" fillId="9" borderId="31" xfId="2" applyNumberFormat="1" applyFont="1" applyFill="1" applyBorder="1" applyAlignment="1">
      <alignment horizontal="center"/>
    </xf>
    <xf numFmtId="0" fontId="44" fillId="0" borderId="0" xfId="0" applyFont="1" applyBorder="1"/>
    <xf numFmtId="0" fontId="44" fillId="28" borderId="38" xfId="0" applyFont="1" applyFill="1" applyBorder="1" applyAlignment="1"/>
    <xf numFmtId="0" fontId="44" fillId="14" borderId="39" xfId="9" applyFont="1" applyFill="1" applyBorder="1" applyAlignment="1"/>
    <xf numFmtId="0" fontId="44" fillId="10" borderId="40" xfId="9" applyFont="1" applyFill="1" applyBorder="1" applyAlignment="1"/>
    <xf numFmtId="0" fontId="44" fillId="10" borderId="41" xfId="9" applyFont="1" applyFill="1" applyBorder="1" applyAlignment="1"/>
    <xf numFmtId="0" fontId="44" fillId="0" borderId="57" xfId="0" applyFont="1" applyBorder="1" applyAlignment="1">
      <alignment horizontal="center"/>
    </xf>
    <xf numFmtId="0" fontId="44" fillId="0" borderId="59" xfId="0" applyFont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44" fillId="16" borderId="0" xfId="0" applyFont="1" applyFill="1" applyBorder="1" applyAlignment="1">
      <alignment horizontal="right"/>
    </xf>
    <xf numFmtId="2" fontId="44" fillId="0" borderId="0" xfId="0" applyNumberFormat="1" applyFont="1"/>
    <xf numFmtId="0" fontId="0" fillId="0" borderId="0" xfId="0" applyBorder="1"/>
    <xf numFmtId="0" fontId="56" fillId="0" borderId="0" xfId="0" applyFont="1" applyBorder="1"/>
    <xf numFmtId="0" fontId="44" fillId="10" borderId="0" xfId="0" applyFont="1" applyFill="1" applyBorder="1" applyAlignment="1">
      <alignment horizontal="right"/>
    </xf>
    <xf numFmtId="0" fontId="40" fillId="0" borderId="0" xfId="0" applyFont="1" applyBorder="1"/>
    <xf numFmtId="0" fontId="15" fillId="15" borderId="0" xfId="0" applyFont="1" applyFill="1" applyBorder="1"/>
    <xf numFmtId="0" fontId="14" fillId="15" borderId="0" xfId="0" applyFont="1" applyFill="1" applyBorder="1" applyAlignment="1">
      <alignment horizontal="right"/>
    </xf>
    <xf numFmtId="0" fontId="41" fillId="15" borderId="0" xfId="0" applyFont="1" applyFill="1" applyBorder="1" applyAlignment="1">
      <alignment horizontal="center"/>
    </xf>
    <xf numFmtId="0" fontId="14" fillId="15" borderId="0" xfId="0" applyFont="1" applyFill="1" applyBorder="1" applyAlignment="1">
      <alignment horizontal="center"/>
    </xf>
    <xf numFmtId="0" fontId="41" fillId="15" borderId="0" xfId="0" applyFont="1" applyFill="1" applyBorder="1"/>
    <xf numFmtId="0" fontId="54" fillId="15" borderId="0" xfId="6" applyFont="1" applyFill="1" applyBorder="1" applyAlignment="1">
      <alignment wrapText="1"/>
    </xf>
    <xf numFmtId="2" fontId="45" fillId="9" borderId="11" xfId="2" applyNumberFormat="1" applyFont="1" applyFill="1" applyBorder="1" applyAlignment="1" applyProtection="1">
      <alignment horizontal="center"/>
      <protection locked="0"/>
    </xf>
    <xf numFmtId="0" fontId="44" fillId="16" borderId="0" xfId="0" applyFont="1" applyFill="1" applyAlignment="1">
      <alignment horizontal="left"/>
    </xf>
    <xf numFmtId="0" fontId="44" fillId="16" borderId="74" xfId="0" applyFont="1" applyFill="1" applyBorder="1" applyAlignment="1">
      <alignment horizontal="center"/>
    </xf>
    <xf numFmtId="0" fontId="44" fillId="16" borderId="75" xfId="0" applyFont="1" applyFill="1" applyBorder="1" applyAlignment="1">
      <alignment horizontal="center"/>
    </xf>
    <xf numFmtId="0" fontId="44" fillId="16" borderId="73" xfId="0" applyFont="1" applyFill="1" applyBorder="1" applyAlignment="1"/>
    <xf numFmtId="0" fontId="44" fillId="16" borderId="74" xfId="0" applyFont="1" applyFill="1" applyBorder="1" applyAlignment="1"/>
    <xf numFmtId="0" fontId="44" fillId="31" borderId="15" xfId="0" applyFont="1" applyFill="1" applyBorder="1" applyAlignment="1">
      <alignment horizontal="center"/>
    </xf>
    <xf numFmtId="0" fontId="44" fillId="29" borderId="15" xfId="0" applyFont="1" applyFill="1" applyBorder="1" applyAlignment="1">
      <alignment horizontal="center"/>
    </xf>
    <xf numFmtId="0" fontId="44" fillId="31" borderId="10" xfId="0" applyFont="1" applyFill="1" applyBorder="1" applyAlignment="1">
      <alignment horizontal="center"/>
    </xf>
    <xf numFmtId="0" fontId="44" fillId="29" borderId="10" xfId="0" applyFont="1" applyFill="1" applyBorder="1" applyAlignment="1">
      <alignment horizontal="center"/>
    </xf>
    <xf numFmtId="0" fontId="44" fillId="16" borderId="0" xfId="0" applyFont="1" applyFill="1" applyBorder="1" applyAlignment="1">
      <alignment horizontal="left"/>
    </xf>
    <xf numFmtId="0" fontId="44" fillId="15" borderId="0" xfId="0" applyFont="1" applyFill="1" applyBorder="1" applyAlignment="1">
      <alignment horizontal="right"/>
    </xf>
    <xf numFmtId="0" fontId="44" fillId="15" borderId="0" xfId="0" applyFont="1" applyFill="1" applyBorder="1" applyAlignment="1">
      <alignment horizontal="left"/>
    </xf>
    <xf numFmtId="0" fontId="58" fillId="16" borderId="10" xfId="0" applyFont="1" applyFill="1" applyBorder="1" applyAlignment="1">
      <alignment horizontal="center"/>
    </xf>
    <xf numFmtId="0" fontId="44" fillId="0" borderId="76" xfId="0" applyFont="1" applyBorder="1" applyAlignment="1">
      <alignment horizontal="center"/>
    </xf>
    <xf numFmtId="0" fontId="44" fillId="0" borderId="77" xfId="0" applyFont="1" applyBorder="1" applyAlignment="1">
      <alignment horizontal="center"/>
    </xf>
    <xf numFmtId="0" fontId="44" fillId="16" borderId="10" xfId="0" applyFont="1" applyFill="1" applyBorder="1" applyAlignment="1">
      <alignment horizontal="center"/>
    </xf>
    <xf numFmtId="49" fontId="44" fillId="16" borderId="10" xfId="0" applyNumberFormat="1" applyFont="1" applyFill="1" applyBorder="1" applyAlignment="1">
      <alignment horizontal="center"/>
    </xf>
    <xf numFmtId="0" fontId="44" fillId="16" borderId="13" xfId="0" applyFont="1" applyFill="1" applyBorder="1" applyAlignment="1">
      <alignment horizontal="center"/>
    </xf>
    <xf numFmtId="0" fontId="53" fillId="15" borderId="0" xfId="9" applyFont="1" applyFill="1" applyBorder="1" applyAlignment="1">
      <alignment horizontal="center"/>
    </xf>
    <xf numFmtId="0" fontId="44" fillId="15" borderId="0" xfId="9" applyFont="1" applyFill="1" applyBorder="1" applyAlignment="1"/>
    <xf numFmtId="0" fontId="58" fillId="15" borderId="0" xfId="0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center"/>
    </xf>
    <xf numFmtId="0" fontId="44" fillId="28" borderId="78" xfId="0" applyFont="1" applyFill="1" applyBorder="1" applyAlignment="1"/>
    <xf numFmtId="0" fontId="44" fillId="15" borderId="0" xfId="0" applyFont="1" applyFill="1" applyBorder="1" applyAlignment="1"/>
    <xf numFmtId="0" fontId="44" fillId="14" borderId="79" xfId="9" applyFont="1" applyFill="1" applyBorder="1" applyAlignment="1"/>
    <xf numFmtId="0" fontId="58" fillId="16" borderId="75" xfId="0" applyFont="1" applyFill="1" applyBorder="1" applyAlignment="1">
      <alignment horizontal="center"/>
    </xf>
    <xf numFmtId="0" fontId="44" fillId="29" borderId="0" xfId="0" applyFont="1" applyFill="1" applyBorder="1" applyAlignment="1">
      <alignment horizontal="center"/>
    </xf>
    <xf numFmtId="0" fontId="44" fillId="29" borderId="14" xfId="0" applyFont="1" applyFill="1" applyBorder="1" applyAlignment="1">
      <alignment horizontal="center"/>
    </xf>
    <xf numFmtId="0" fontId="44" fillId="29" borderId="74" xfId="0" applyFont="1" applyFill="1" applyBorder="1" applyAlignment="1">
      <alignment horizontal="center"/>
    </xf>
    <xf numFmtId="0" fontId="44" fillId="16" borderId="83" xfId="0" applyFont="1" applyFill="1" applyBorder="1" applyAlignment="1">
      <alignment horizontal="center"/>
    </xf>
    <xf numFmtId="0" fontId="44" fillId="16" borderId="84" xfId="0" applyFont="1" applyFill="1" applyBorder="1" applyAlignment="1">
      <alignment horizontal="center"/>
    </xf>
    <xf numFmtId="0" fontId="44" fillId="16" borderId="85" xfId="0" applyFont="1" applyFill="1" applyBorder="1" applyAlignment="1">
      <alignment horizontal="left"/>
    </xf>
    <xf numFmtId="0" fontId="44" fillId="16" borderId="86" xfId="0" applyFont="1" applyFill="1" applyBorder="1" applyAlignment="1">
      <alignment horizontal="center"/>
    </xf>
    <xf numFmtId="0" fontId="44" fillId="28" borderId="87" xfId="0" applyFont="1" applyFill="1" applyBorder="1" applyAlignment="1"/>
    <xf numFmtId="0" fontId="44" fillId="0" borderId="88" xfId="0" applyFont="1" applyBorder="1" applyAlignment="1">
      <alignment horizontal="center"/>
    </xf>
    <xf numFmtId="0" fontId="44" fillId="14" borderId="89" xfId="9" applyFont="1" applyFill="1" applyBorder="1" applyAlignment="1"/>
    <xf numFmtId="0" fontId="44" fillId="10" borderId="90" xfId="9" applyFont="1" applyFill="1" applyBorder="1" applyAlignment="1"/>
    <xf numFmtId="0" fontId="44" fillId="10" borderId="91" xfId="9" applyFont="1" applyFill="1" applyBorder="1" applyAlignment="1"/>
    <xf numFmtId="0" fontId="44" fillId="10" borderId="92" xfId="9" applyFont="1" applyFill="1" applyBorder="1" applyAlignment="1"/>
    <xf numFmtId="0" fontId="44" fillId="10" borderId="93" xfId="9" applyFont="1" applyFill="1" applyBorder="1" applyAlignment="1"/>
    <xf numFmtId="0" fontId="44" fillId="0" borderId="94" xfId="0" applyFont="1" applyBorder="1" applyAlignment="1">
      <alignment horizontal="center"/>
    </xf>
    <xf numFmtId="0" fontId="44" fillId="0" borderId="95" xfId="0" applyFont="1" applyBorder="1" applyAlignment="1">
      <alignment horizontal="center"/>
    </xf>
    <xf numFmtId="0" fontId="44" fillId="16" borderId="99" xfId="0" applyFont="1" applyFill="1" applyBorder="1" applyAlignment="1">
      <alignment horizontal="center"/>
    </xf>
    <xf numFmtId="0" fontId="44" fillId="16" borderId="100" xfId="0" applyFont="1" applyFill="1" applyBorder="1" applyAlignment="1">
      <alignment horizontal="center"/>
    </xf>
    <xf numFmtId="0" fontId="44" fillId="16" borderId="101" xfId="0" applyFont="1" applyFill="1" applyBorder="1" applyAlignment="1">
      <alignment horizontal="left"/>
    </xf>
    <xf numFmtId="0" fontId="44" fillId="16" borderId="102" xfId="0" applyFont="1" applyFill="1" applyBorder="1" applyAlignment="1">
      <alignment horizontal="center"/>
    </xf>
    <xf numFmtId="0" fontId="44" fillId="28" borderId="103" xfId="0" applyFont="1" applyFill="1" applyBorder="1" applyAlignment="1"/>
    <xf numFmtId="0" fontId="44" fillId="0" borderId="104" xfId="0" applyFont="1" applyBorder="1" applyAlignment="1">
      <alignment horizontal="center"/>
    </xf>
    <xf numFmtId="0" fontId="44" fillId="0" borderId="105" xfId="0" applyFont="1" applyBorder="1" applyAlignment="1">
      <alignment horizontal="center"/>
    </xf>
    <xf numFmtId="0" fontId="44" fillId="14" borderId="106" xfId="9" applyFont="1" applyFill="1" applyBorder="1" applyAlignment="1"/>
    <xf numFmtId="0" fontId="44" fillId="10" borderId="107" xfId="9" applyFont="1" applyFill="1" applyBorder="1" applyAlignment="1"/>
    <xf numFmtId="0" fontId="44" fillId="10" borderId="108" xfId="9" applyFont="1" applyFill="1" applyBorder="1" applyAlignment="1"/>
    <xf numFmtId="0" fontId="44" fillId="10" borderId="109" xfId="9" applyFont="1" applyFill="1" applyBorder="1" applyAlignment="1"/>
    <xf numFmtId="0" fontId="44" fillId="10" borderId="110" xfId="9" applyFont="1" applyFill="1" applyBorder="1" applyAlignment="1"/>
    <xf numFmtId="0" fontId="44" fillId="0" borderId="111" xfId="0" applyFont="1" applyBorder="1" applyAlignment="1">
      <alignment horizontal="center"/>
    </xf>
    <xf numFmtId="0" fontId="44" fillId="0" borderId="112" xfId="0" applyFont="1" applyBorder="1" applyAlignment="1">
      <alignment horizontal="center"/>
    </xf>
    <xf numFmtId="0" fontId="44" fillId="16" borderId="116" xfId="0" applyFont="1" applyFill="1" applyBorder="1" applyAlignment="1">
      <alignment horizontal="center"/>
    </xf>
    <xf numFmtId="0" fontId="44" fillId="16" borderId="117" xfId="0" applyFont="1" applyFill="1" applyBorder="1" applyAlignment="1">
      <alignment horizontal="center"/>
    </xf>
    <xf numFmtId="0" fontId="44" fillId="16" borderId="118" xfId="0" applyFont="1" applyFill="1" applyBorder="1" applyAlignment="1">
      <alignment horizontal="left"/>
    </xf>
    <xf numFmtId="0" fontId="44" fillId="16" borderId="119" xfId="0" applyFont="1" applyFill="1" applyBorder="1" applyAlignment="1">
      <alignment horizontal="center"/>
    </xf>
    <xf numFmtId="0" fontId="44" fillId="28" borderId="120" xfId="0" applyFont="1" applyFill="1" applyBorder="1" applyAlignment="1"/>
    <xf numFmtId="0" fontId="44" fillId="0" borderId="121" xfId="0" applyFont="1" applyBorder="1" applyAlignment="1">
      <alignment horizontal="center"/>
    </xf>
    <xf numFmtId="0" fontId="44" fillId="14" borderId="122" xfId="9" applyFont="1" applyFill="1" applyBorder="1" applyAlignment="1"/>
    <xf numFmtId="0" fontId="44" fillId="10" borderId="123" xfId="9" applyFont="1" applyFill="1" applyBorder="1" applyAlignment="1"/>
    <xf numFmtId="0" fontId="44" fillId="10" borderId="124" xfId="9" applyFont="1" applyFill="1" applyBorder="1" applyAlignment="1"/>
    <xf numFmtId="0" fontId="44" fillId="10" borderId="125" xfId="9" applyFont="1" applyFill="1" applyBorder="1" applyAlignment="1"/>
    <xf numFmtId="0" fontId="44" fillId="10" borderId="126" xfId="9" applyFont="1" applyFill="1" applyBorder="1" applyAlignment="1"/>
    <xf numFmtId="0" fontId="44" fillId="0" borderId="127" xfId="0" applyFont="1" applyBorder="1" applyAlignment="1">
      <alignment horizontal="center"/>
    </xf>
    <xf numFmtId="0" fontId="44" fillId="0" borderId="128" xfId="0" applyFont="1" applyBorder="1" applyAlignment="1">
      <alignment horizontal="center"/>
    </xf>
    <xf numFmtId="0" fontId="44" fillId="29" borderId="0" xfId="0" applyFont="1" applyFill="1" applyAlignment="1">
      <alignment horizontal="center"/>
    </xf>
    <xf numFmtId="0" fontId="44" fillId="0" borderId="58" xfId="0" applyFont="1" applyBorder="1" applyAlignment="1">
      <alignment horizontal="center"/>
    </xf>
    <xf numFmtId="0" fontId="44" fillId="15" borderId="0" xfId="0" applyFont="1" applyFill="1" applyAlignment="1">
      <alignment horizontal="right"/>
    </xf>
    <xf numFmtId="0" fontId="44" fillId="16" borderId="130" xfId="0" applyFont="1" applyFill="1" applyBorder="1" applyAlignment="1">
      <alignment horizontal="center"/>
    </xf>
    <xf numFmtId="0" fontId="44" fillId="16" borderId="131" xfId="0" applyFont="1" applyFill="1" applyBorder="1" applyAlignment="1">
      <alignment horizontal="center"/>
    </xf>
    <xf numFmtId="49" fontId="44" fillId="16" borderId="132" xfId="0" applyNumberFormat="1" applyFont="1" applyFill="1" applyBorder="1" applyAlignment="1">
      <alignment horizontal="center"/>
    </xf>
    <xf numFmtId="2" fontId="44" fillId="31" borderId="15" xfId="0" applyNumberFormat="1" applyFont="1" applyFill="1" applyBorder="1" applyAlignment="1">
      <alignment horizontal="center"/>
    </xf>
    <xf numFmtId="0" fontId="44" fillId="16" borderId="136" xfId="0" applyFont="1" applyFill="1" applyBorder="1" applyAlignment="1">
      <alignment horizontal="center"/>
    </xf>
    <xf numFmtId="0" fontId="44" fillId="16" borderId="137" xfId="0" applyFont="1" applyFill="1" applyBorder="1" applyAlignment="1">
      <alignment horizontal="center"/>
    </xf>
    <xf numFmtId="0" fontId="44" fillId="16" borderId="139" xfId="0" applyFont="1" applyFill="1" applyBorder="1" applyAlignment="1">
      <alignment horizontal="center"/>
    </xf>
    <xf numFmtId="0" fontId="44" fillId="28" borderId="140" xfId="0" applyFont="1" applyFill="1" applyBorder="1" applyAlignment="1"/>
    <xf numFmtId="0" fontId="44" fillId="0" borderId="141" xfId="0" applyFont="1" applyBorder="1" applyAlignment="1">
      <alignment horizontal="center"/>
    </xf>
    <xf numFmtId="188" fontId="44" fillId="15" borderId="0" xfId="0" applyNumberFormat="1" applyFont="1" applyFill="1" applyBorder="1" applyAlignment="1">
      <alignment horizontal="center"/>
    </xf>
    <xf numFmtId="188" fontId="60" fillId="15" borderId="0" xfId="0" applyNumberFormat="1" applyFont="1" applyFill="1" applyBorder="1" applyAlignment="1">
      <alignment horizontal="center"/>
    </xf>
    <xf numFmtId="0" fontId="58" fillId="16" borderId="73" xfId="0" applyFont="1" applyFill="1" applyBorder="1" applyAlignment="1">
      <alignment horizontal="center"/>
    </xf>
    <xf numFmtId="2" fontId="44" fillId="32" borderId="129" xfId="0" applyNumberFormat="1" applyFont="1" applyFill="1" applyBorder="1" applyAlignment="1">
      <alignment horizontal="center"/>
    </xf>
    <xf numFmtId="0" fontId="56" fillId="15" borderId="0" xfId="0" applyFont="1" applyFill="1"/>
    <xf numFmtId="2" fontId="44" fillId="15" borderId="0" xfId="0" applyNumberFormat="1" applyFont="1" applyFill="1" applyBorder="1" applyAlignment="1">
      <alignment horizontal="center"/>
    </xf>
    <xf numFmtId="2" fontId="45" fillId="9" borderId="31" xfId="2" applyNumberFormat="1" applyFont="1" applyFill="1" applyBorder="1" applyAlignment="1" applyProtection="1">
      <alignment horizontal="center"/>
      <protection locked="0"/>
    </xf>
    <xf numFmtId="1" fontId="45" fillId="9" borderId="11" xfId="2" applyNumberFormat="1" applyFont="1" applyFill="1" applyBorder="1" applyAlignment="1">
      <alignment horizontal="center"/>
    </xf>
    <xf numFmtId="188" fontId="44" fillId="15" borderId="0" xfId="0" applyNumberFormat="1" applyFont="1" applyFill="1" applyBorder="1" applyAlignment="1">
      <alignment horizontal="left"/>
    </xf>
    <xf numFmtId="2" fontId="62" fillId="32" borderId="15" xfId="0" applyNumberFormat="1" applyFont="1" applyFill="1" applyBorder="1" applyAlignment="1">
      <alignment horizontal="center"/>
    </xf>
    <xf numFmtId="2" fontId="59" fillId="29" borderId="15" xfId="0" applyNumberFormat="1" applyFont="1" applyFill="1" applyBorder="1" applyAlignment="1">
      <alignment horizontal="center"/>
    </xf>
    <xf numFmtId="0" fontId="60" fillId="33" borderId="15" xfId="0" applyFont="1" applyFill="1" applyBorder="1" applyAlignment="1">
      <alignment horizontal="center"/>
    </xf>
    <xf numFmtId="0" fontId="60" fillId="33" borderId="10" xfId="0" applyFont="1" applyFill="1" applyBorder="1" applyAlignment="1">
      <alignment horizontal="center"/>
    </xf>
    <xf numFmtId="2" fontId="61" fillId="33" borderId="15" xfId="0" applyNumberFormat="1" applyFont="1" applyFill="1" applyBorder="1" applyAlignment="1">
      <alignment horizontal="center"/>
    </xf>
    <xf numFmtId="0" fontId="53" fillId="16" borderId="10" xfId="0" applyFont="1" applyFill="1" applyBorder="1" applyAlignment="1">
      <alignment horizontal="center"/>
    </xf>
    <xf numFmtId="2" fontId="44" fillId="16" borderId="0" xfId="0" applyNumberFormat="1" applyFont="1" applyFill="1"/>
    <xf numFmtId="0" fontId="44" fillId="16" borderId="0" xfId="0" applyFont="1" applyFill="1" applyBorder="1" applyAlignment="1"/>
    <xf numFmtId="0" fontId="44" fillId="16" borderId="0" xfId="0" applyFont="1" applyFill="1" applyBorder="1"/>
    <xf numFmtId="0" fontId="44" fillId="31" borderId="0" xfId="0" applyFont="1" applyFill="1" applyBorder="1" applyAlignment="1">
      <alignment horizontal="center"/>
    </xf>
    <xf numFmtId="188" fontId="44" fillId="29" borderId="0" xfId="0" applyNumberFormat="1" applyFont="1" applyFill="1" applyBorder="1" applyAlignment="1">
      <alignment horizontal="center"/>
    </xf>
    <xf numFmtId="0" fontId="44" fillId="31" borderId="0" xfId="0" applyFont="1" applyFill="1" applyBorder="1" applyAlignment="1">
      <alignment horizontal="left"/>
    </xf>
    <xf numFmtId="0" fontId="44" fillId="33" borderId="0" xfId="0" applyFont="1" applyFill="1" applyBorder="1" applyAlignment="1">
      <alignment horizontal="center"/>
    </xf>
    <xf numFmtId="0" fontId="44" fillId="29" borderId="0" xfId="0" applyFont="1" applyFill="1" applyBorder="1"/>
    <xf numFmtId="188" fontId="44" fillId="29" borderId="0" xfId="0" applyNumberFormat="1" applyFont="1" applyFill="1" applyBorder="1" applyAlignment="1">
      <alignment horizontal="left"/>
    </xf>
    <xf numFmtId="0" fontId="44" fillId="16" borderId="129" xfId="0" applyFont="1" applyFill="1" applyBorder="1" applyAlignment="1">
      <alignment horizontal="center"/>
    </xf>
    <xf numFmtId="0" fontId="44" fillId="16" borderId="129" xfId="0" applyFont="1" applyFill="1" applyBorder="1" applyAlignment="1">
      <alignment horizontal="center" wrapText="1"/>
    </xf>
    <xf numFmtId="0" fontId="59" fillId="16" borderId="10" xfId="0" applyFont="1" applyFill="1" applyBorder="1" applyAlignment="1">
      <alignment horizontal="center"/>
    </xf>
    <xf numFmtId="2" fontId="58" fillId="32" borderId="15" xfId="0" applyNumberFormat="1" applyFont="1" applyFill="1" applyBorder="1" applyAlignment="1">
      <alignment horizontal="center"/>
    </xf>
    <xf numFmtId="0" fontId="64" fillId="16" borderId="0" xfId="0" applyFont="1" applyFill="1" applyAlignment="1">
      <alignment horizontal="center"/>
    </xf>
    <xf numFmtId="0" fontId="64" fillId="16" borderId="0" xfId="0" applyFont="1" applyFill="1"/>
    <xf numFmtId="2" fontId="44" fillId="33" borderId="129" xfId="0" applyNumberFormat="1" applyFont="1" applyFill="1" applyBorder="1" applyAlignment="1">
      <alignment horizontal="center"/>
    </xf>
    <xf numFmtId="2" fontId="44" fillId="31" borderId="129" xfId="0" applyNumberFormat="1" applyFont="1" applyFill="1" applyBorder="1" applyAlignment="1">
      <alignment horizontal="center"/>
    </xf>
    <xf numFmtId="2" fontId="44" fillId="29" borderId="129" xfId="0" applyNumberFormat="1" applyFont="1" applyFill="1" applyBorder="1" applyAlignment="1">
      <alignment horizontal="center"/>
    </xf>
    <xf numFmtId="2" fontId="61" fillId="15" borderId="0" xfId="0" applyNumberFormat="1" applyFont="1" applyFill="1" applyBorder="1" applyAlignment="1">
      <alignment horizontal="center"/>
    </xf>
    <xf numFmtId="2" fontId="59" fillId="15" borderId="0" xfId="0" applyNumberFormat="1" applyFont="1" applyFill="1" applyBorder="1" applyAlignment="1">
      <alignment horizontal="center"/>
    </xf>
    <xf numFmtId="2" fontId="58" fillId="15" borderId="0" xfId="0" applyNumberFormat="1" applyFont="1" applyFill="1" applyBorder="1" applyAlignment="1">
      <alignment horizontal="center"/>
    </xf>
    <xf numFmtId="0" fontId="59" fillId="16" borderId="0" xfId="0" applyFont="1" applyFill="1" applyBorder="1" applyAlignment="1"/>
    <xf numFmtId="0" fontId="58" fillId="0" borderId="0" xfId="0" applyFont="1"/>
    <xf numFmtId="0" fontId="58" fillId="0" borderId="0" xfId="0" quotePrefix="1" applyFont="1"/>
    <xf numFmtId="0" fontId="59" fillId="0" borderId="0" xfId="0" applyFont="1"/>
    <xf numFmtId="0" fontId="65" fillId="0" borderId="0" xfId="0" applyFont="1"/>
    <xf numFmtId="0" fontId="44" fillId="32" borderId="0" xfId="0" applyFont="1" applyFill="1" applyAlignment="1">
      <alignment horizontal="center"/>
    </xf>
    <xf numFmtId="0" fontId="52" fillId="0" borderId="0" xfId="0" applyFont="1" applyAlignment="1">
      <alignment horizontal="left"/>
    </xf>
    <xf numFmtId="189" fontId="44" fillId="16" borderId="0" xfId="0" applyNumberFormat="1" applyFont="1" applyFill="1"/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63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2" fontId="66" fillId="31" borderId="0" xfId="0" applyNumberFormat="1" applyFont="1" applyFill="1" applyBorder="1" applyAlignment="1">
      <alignment horizontal="center"/>
    </xf>
    <xf numFmtId="189" fontId="66" fillId="31" borderId="0" xfId="0" applyNumberFormat="1" applyFont="1" applyFill="1" applyBorder="1" applyAlignment="1"/>
    <xf numFmtId="0" fontId="66" fillId="31" borderId="0" xfId="0" applyFont="1" applyFill="1" applyBorder="1" applyAlignment="1">
      <alignment horizontal="left"/>
    </xf>
    <xf numFmtId="0" fontId="66" fillId="31" borderId="0" xfId="0" applyFont="1" applyFill="1" applyBorder="1" applyAlignment="1">
      <alignment horizontal="center"/>
    </xf>
    <xf numFmtId="2" fontId="66" fillId="33" borderId="0" xfId="0" applyNumberFormat="1" applyFont="1" applyFill="1" applyBorder="1" applyAlignment="1">
      <alignment horizontal="center"/>
    </xf>
    <xf numFmtId="2" fontId="66" fillId="29" borderId="0" xfId="0" applyNumberFormat="1" applyFont="1" applyFill="1" applyBorder="1" applyAlignment="1">
      <alignment horizontal="center"/>
    </xf>
    <xf numFmtId="189" fontId="66" fillId="29" borderId="0" xfId="0" applyNumberFormat="1" applyFont="1" applyFill="1" applyBorder="1" applyAlignment="1"/>
    <xf numFmtId="0" fontId="66" fillId="29" borderId="0" xfId="0" applyFont="1" applyFill="1" applyBorder="1"/>
    <xf numFmtId="2" fontId="66" fillId="32" borderId="0" xfId="0" applyNumberFormat="1" applyFont="1" applyFill="1" applyAlignment="1">
      <alignment horizontal="center"/>
    </xf>
    <xf numFmtId="2" fontId="66" fillId="16" borderId="0" xfId="0" applyNumberFormat="1" applyFont="1" applyFill="1"/>
    <xf numFmtId="0" fontId="66" fillId="16" borderId="0" xfId="0" applyFont="1" applyFill="1" applyBorder="1" applyAlignment="1"/>
    <xf numFmtId="0" fontId="66" fillId="16" borderId="0" xfId="0" applyFont="1" applyFill="1"/>
    <xf numFmtId="0" fontId="58" fillId="16" borderId="0" xfId="0" applyFont="1" applyFill="1"/>
    <xf numFmtId="2" fontId="58" fillId="16" borderId="0" xfId="0" applyNumberFormat="1" applyFont="1" applyFill="1" applyAlignment="1">
      <alignment horizontal="center"/>
    </xf>
    <xf numFmtId="1" fontId="66" fillId="31" borderId="0" xfId="0" applyNumberFormat="1" applyFont="1" applyFill="1" applyBorder="1" applyAlignment="1">
      <alignment horizontal="center"/>
    </xf>
    <xf numFmtId="2" fontId="66" fillId="15" borderId="0" xfId="0" applyNumberFormat="1" applyFont="1" applyFill="1" applyBorder="1" applyAlignment="1">
      <alignment horizontal="center"/>
    </xf>
    <xf numFmtId="189" fontId="66" fillId="15" borderId="0" xfId="0" applyNumberFormat="1" applyFont="1" applyFill="1" applyBorder="1" applyAlignment="1"/>
    <xf numFmtId="0" fontId="66" fillId="15" borderId="0" xfId="0" applyFont="1" applyFill="1" applyBorder="1"/>
    <xf numFmtId="2" fontId="66" fillId="15" borderId="0" xfId="0" applyNumberFormat="1" applyFont="1" applyFill="1" applyAlignment="1">
      <alignment horizontal="center"/>
    </xf>
    <xf numFmtId="0" fontId="66" fillId="15" borderId="0" xfId="0" applyFont="1" applyFill="1"/>
    <xf numFmtId="0" fontId="66" fillId="15" borderId="0" xfId="0" applyFont="1" applyFill="1" applyBorder="1" applyAlignment="1">
      <alignment horizontal="center"/>
    </xf>
    <xf numFmtId="0" fontId="66" fillId="15" borderId="0" xfId="0" applyFont="1" applyFill="1" applyBorder="1" applyAlignment="1">
      <alignment horizontal="left"/>
    </xf>
    <xf numFmtId="1" fontId="44" fillId="29" borderId="0" xfId="0" applyNumberFormat="1" applyFont="1" applyFill="1" applyBorder="1" applyAlignment="1">
      <alignment horizontal="center"/>
    </xf>
    <xf numFmtId="0" fontId="66" fillId="15" borderId="0" xfId="0" applyFont="1" applyFill="1" applyBorder="1" applyAlignment="1"/>
    <xf numFmtId="0" fontId="69" fillId="15" borderId="0" xfId="0" applyFont="1" applyFill="1" applyBorder="1"/>
    <xf numFmtId="0" fontId="70" fillId="0" borderId="0" xfId="0" applyFont="1" applyFill="1" applyBorder="1"/>
    <xf numFmtId="0" fontId="70" fillId="15" borderId="0" xfId="0" applyFont="1" applyFill="1" applyBorder="1"/>
    <xf numFmtId="0" fontId="71" fillId="15" borderId="0" xfId="0" applyFont="1" applyFill="1" applyBorder="1"/>
    <xf numFmtId="0" fontId="71" fillId="15" borderId="0" xfId="0" applyFont="1" applyFill="1" applyBorder="1" applyAlignment="1"/>
    <xf numFmtId="0" fontId="71" fillId="0" borderId="0" xfId="0" applyFont="1" applyFill="1" applyBorder="1"/>
    <xf numFmtId="0" fontId="52" fillId="0" borderId="0" xfId="0" applyFont="1"/>
    <xf numFmtId="0" fontId="26" fillId="24" borderId="0" xfId="0" applyFont="1" applyFill="1" applyAlignment="1">
      <alignment vertical="center"/>
    </xf>
    <xf numFmtId="0" fontId="80" fillId="19" borderId="0" xfId="0" applyFont="1" applyFill="1" applyAlignment="1">
      <alignment vertical="center"/>
    </xf>
    <xf numFmtId="0" fontId="21" fillId="15" borderId="0" xfId="0" applyFont="1" applyFill="1"/>
    <xf numFmtId="0" fontId="30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left" vertical="top" wrapText="1"/>
    </xf>
    <xf numFmtId="0" fontId="38" fillId="15" borderId="0" xfId="67" applyFont="1" applyFill="1" applyBorder="1" applyAlignment="1">
      <alignment horizontal="center" vertical="center"/>
    </xf>
    <xf numFmtId="0" fontId="39" fillId="15" borderId="0" xfId="67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horizontal="center"/>
    </xf>
    <xf numFmtId="0" fontId="21" fillId="15" borderId="0" xfId="0" applyFont="1" applyFill="1" applyBorder="1"/>
    <xf numFmtId="0" fontId="23" fillId="15" borderId="0" xfId="67" applyFont="1" applyFill="1" applyBorder="1" applyAlignment="1">
      <alignment vertical="center"/>
    </xf>
    <xf numFmtId="0" fontId="24" fillId="15" borderId="0" xfId="0" applyFont="1" applyFill="1" applyBorder="1" applyAlignment="1">
      <alignment horizontal="center" vertical="center"/>
    </xf>
    <xf numFmtId="0" fontId="31" fillId="15" borderId="0" xfId="0" applyFont="1" applyFill="1" applyBorder="1" applyAlignment="1">
      <alignment vertical="top" wrapText="1"/>
    </xf>
    <xf numFmtId="0" fontId="31" fillId="15" borderId="0" xfId="0" applyFont="1" applyFill="1" applyBorder="1" applyAlignment="1">
      <alignment vertical="top"/>
    </xf>
    <xf numFmtId="0" fontId="17" fillId="15" borderId="0" xfId="0" applyFont="1" applyFill="1" applyBorder="1" applyAlignment="1">
      <alignment vertical="center"/>
    </xf>
    <xf numFmtId="0" fontId="22" fillId="15" borderId="0" xfId="0" applyFont="1" applyFill="1" applyBorder="1" applyAlignment="1">
      <alignment horizontal="center"/>
    </xf>
    <xf numFmtId="0" fontId="79" fillId="15" borderId="0" xfId="0" applyFont="1" applyFill="1" applyBorder="1" applyAlignment="1">
      <alignment horizontal="center"/>
    </xf>
    <xf numFmtId="0" fontId="27" fillId="0" borderId="0" xfId="0" applyFont="1"/>
    <xf numFmtId="0" fontId="31" fillId="15" borderId="0" xfId="0" applyFont="1" applyFill="1" applyBorder="1" applyAlignment="1">
      <alignment horizontal="center"/>
    </xf>
    <xf numFmtId="0" fontId="31" fillId="15" borderId="0" xfId="0" applyFont="1" applyFill="1" applyBorder="1"/>
    <xf numFmtId="0" fontId="31" fillId="0" borderId="0" xfId="0" applyFont="1"/>
    <xf numFmtId="0" fontId="81" fillId="15" borderId="0" xfId="67" applyFont="1" applyFill="1" applyBorder="1" applyAlignment="1">
      <alignment vertical="center"/>
    </xf>
    <xf numFmtId="0" fontId="31" fillId="15" borderId="0" xfId="0" applyFont="1" applyFill="1" applyBorder="1" applyAlignment="1">
      <alignment horizontal="left" vertical="top" wrapText="1"/>
    </xf>
    <xf numFmtId="0" fontId="31" fillId="0" borderId="0" xfId="0" applyFont="1" applyBorder="1"/>
    <xf numFmtId="0" fontId="27" fillId="25" borderId="0" xfId="0" applyFont="1" applyFill="1" applyBorder="1" applyAlignment="1">
      <alignment horizontal="right" vertical="center"/>
    </xf>
    <xf numFmtId="0" fontId="82" fillId="15" borderId="0" xfId="0" applyFont="1" applyFill="1" applyBorder="1" applyAlignment="1">
      <alignment horizontal="center" vertical="center" wrapText="1"/>
    </xf>
    <xf numFmtId="0" fontId="82" fillId="15" borderId="0" xfId="0" applyFont="1" applyFill="1" applyBorder="1" applyAlignment="1">
      <alignment vertical="center" wrapText="1"/>
    </xf>
    <xf numFmtId="0" fontId="80" fillId="15" borderId="0" xfId="0" applyFont="1" applyFill="1" applyBorder="1" applyAlignment="1">
      <alignment horizontal="center" vertical="center" wrapText="1"/>
    </xf>
    <xf numFmtId="0" fontId="79" fillId="15" borderId="0" xfId="0" applyFont="1" applyFill="1" applyBorder="1" applyAlignment="1">
      <alignment horizontal="center" vertical="center"/>
    </xf>
    <xf numFmtId="0" fontId="30" fillId="15" borderId="0" xfId="0" applyFont="1" applyFill="1" applyBorder="1" applyAlignment="1">
      <alignment horizontal="center" vertical="center"/>
    </xf>
    <xf numFmtId="0" fontId="83" fillId="15" borderId="0" xfId="0" applyFont="1" applyFill="1" applyBorder="1" applyAlignment="1">
      <alignment vertical="center"/>
    </xf>
    <xf numFmtId="0" fontId="80" fillId="15" borderId="0" xfId="0" applyFont="1" applyFill="1" applyBorder="1" applyAlignment="1">
      <alignment vertical="center"/>
    </xf>
    <xf numFmtId="0" fontId="26" fillId="15" borderId="0" xfId="0" applyFont="1" applyFill="1" applyBorder="1" applyAlignment="1">
      <alignment vertical="center"/>
    </xf>
    <xf numFmtId="0" fontId="27" fillId="15" borderId="0" xfId="0" applyFont="1" applyFill="1" applyBorder="1"/>
    <xf numFmtId="0" fontId="26" fillId="15" borderId="0" xfId="0" applyFont="1" applyFill="1" applyBorder="1"/>
    <xf numFmtId="0" fontId="71" fillId="15" borderId="0" xfId="0" applyFont="1" applyFill="1" applyBorder="1" applyAlignment="1">
      <alignment vertical="top" wrapText="1"/>
    </xf>
    <xf numFmtId="0" fontId="39" fillId="15" borderId="0" xfId="0" applyFont="1" applyFill="1" applyBorder="1" applyAlignment="1">
      <alignment vertical="center"/>
    </xf>
    <xf numFmtId="0" fontId="87" fillId="15" borderId="0" xfId="67" applyFont="1" applyFill="1" applyBorder="1" applyAlignment="1">
      <alignment horizontal="center" vertical="center"/>
    </xf>
    <xf numFmtId="0" fontId="78" fillId="15" borderId="0" xfId="0" applyFont="1" applyFill="1" applyBorder="1" applyAlignment="1">
      <alignment horizontal="center" vertical="center" wrapText="1"/>
    </xf>
    <xf numFmtId="0" fontId="89" fillId="30" borderId="0" xfId="0" applyFont="1" applyFill="1"/>
    <xf numFmtId="0" fontId="40" fillId="15" borderId="0" xfId="0" applyFont="1" applyFill="1"/>
    <xf numFmtId="0" fontId="3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63" fillId="15" borderId="0" xfId="0" applyFont="1" applyFill="1"/>
    <xf numFmtId="49" fontId="40" fillId="0" borderId="0" xfId="0" applyNumberFormat="1" applyFont="1" applyFill="1" applyAlignment="1">
      <alignment horizontal="center"/>
    </xf>
    <xf numFmtId="0" fontId="3" fillId="0" borderId="0" xfId="0" applyFont="1" applyBorder="1"/>
    <xf numFmtId="0" fontId="63" fillId="15" borderId="0" xfId="0" applyFont="1" applyFill="1" applyBorder="1" applyAlignment="1">
      <alignment horizontal="center"/>
    </xf>
    <xf numFmtId="0" fontId="63" fillId="15" borderId="0" xfId="0" applyFont="1" applyFill="1" applyBorder="1" applyAlignment="1">
      <alignment horizontal="left"/>
    </xf>
    <xf numFmtId="0" fontId="66" fillId="16" borderId="0" xfId="0" applyFont="1" applyFill="1" applyBorder="1"/>
    <xf numFmtId="0" fontId="68" fillId="15" borderId="0" xfId="0" applyFont="1" applyFill="1" applyBorder="1" applyAlignment="1">
      <alignment horizontal="left" vertical="center" indent="1"/>
    </xf>
    <xf numFmtId="0" fontId="67" fillId="15" borderId="0" xfId="0" applyFont="1" applyFill="1" applyBorder="1" applyAlignment="1">
      <alignment horizontal="left"/>
    </xf>
    <xf numFmtId="0" fontId="44" fillId="16" borderId="96" xfId="0" applyFont="1" applyFill="1" applyBorder="1" applyAlignment="1">
      <alignment horizontal="left"/>
    </xf>
    <xf numFmtId="0" fontId="44" fillId="16" borderId="97" xfId="0" applyFont="1" applyFill="1" applyBorder="1" applyAlignment="1">
      <alignment horizontal="left"/>
    </xf>
    <xf numFmtId="0" fontId="44" fillId="16" borderId="113" xfId="0" applyFont="1" applyFill="1" applyBorder="1" applyAlignment="1">
      <alignment horizontal="left"/>
    </xf>
    <xf numFmtId="0" fontId="44" fillId="16" borderId="114" xfId="0" applyFont="1" applyFill="1" applyBorder="1" applyAlignment="1">
      <alignment horizontal="left"/>
    </xf>
    <xf numFmtId="0" fontId="44" fillId="16" borderId="80" xfId="0" applyFont="1" applyFill="1" applyBorder="1" applyAlignment="1">
      <alignment horizontal="left"/>
    </xf>
    <xf numFmtId="0" fontId="93" fillId="0" borderId="0" xfId="0" applyFont="1"/>
    <xf numFmtId="0" fontId="93" fillId="15" borderId="0" xfId="0" applyFont="1" applyFill="1" applyBorder="1"/>
    <xf numFmtId="0" fontId="93" fillId="15" borderId="0" xfId="0" applyFont="1" applyFill="1"/>
    <xf numFmtId="0" fontId="93" fillId="15" borderId="0" xfId="0" applyFont="1" applyFill="1" applyAlignment="1">
      <alignment horizontal="center"/>
    </xf>
    <xf numFmtId="0" fontId="94" fillId="15" borderId="0" xfId="0" applyFont="1" applyFill="1"/>
    <xf numFmtId="0" fontId="95" fillId="15" borderId="0" xfId="3" applyFont="1" applyFill="1" applyBorder="1" applyAlignment="1">
      <alignment horizontal="center" vertical="top"/>
    </xf>
    <xf numFmtId="0" fontId="96" fillId="0" borderId="0" xfId="0" applyFont="1"/>
    <xf numFmtId="0" fontId="95" fillId="0" borderId="0" xfId="0" applyFont="1" applyAlignment="1">
      <alignment horizontal="left"/>
    </xf>
    <xf numFmtId="0" fontId="97" fillId="0" borderId="0" xfId="0" applyFont="1"/>
    <xf numFmtId="0" fontId="98" fillId="0" borderId="0" xfId="0" applyFont="1"/>
    <xf numFmtId="0" fontId="98" fillId="15" borderId="0" xfId="0" applyFont="1" applyFill="1"/>
    <xf numFmtId="0" fontId="44" fillId="16" borderId="135" xfId="0" applyFont="1" applyFill="1" applyBorder="1" applyAlignment="1"/>
    <xf numFmtId="0" fontId="44" fillId="16" borderId="133" xfId="0" applyNumberFormat="1" applyFont="1" applyFill="1" applyBorder="1" applyAlignment="1">
      <alignment horizontal="left"/>
    </xf>
    <xf numFmtId="189" fontId="44" fillId="16" borderId="134" xfId="0" applyNumberFormat="1" applyFont="1" applyFill="1" applyBorder="1" applyAlignment="1">
      <alignment horizontal="left"/>
    </xf>
    <xf numFmtId="189" fontId="44" fillId="16" borderId="138" xfId="0" applyNumberFormat="1" applyFont="1" applyFill="1" applyBorder="1" applyAlignment="1">
      <alignment horizontal="left"/>
    </xf>
    <xf numFmtId="0" fontId="44" fillId="16" borderId="134" xfId="0" applyNumberFormat="1" applyFont="1" applyFill="1" applyBorder="1" applyAlignment="1">
      <alignment horizontal="left"/>
    </xf>
    <xf numFmtId="0" fontId="44" fillId="16" borderId="82" xfId="0" applyFont="1" applyFill="1" applyBorder="1" applyAlignment="1"/>
    <xf numFmtId="2" fontId="44" fillId="16" borderId="81" xfId="0" applyNumberFormat="1" applyFont="1" applyFill="1" applyBorder="1" applyAlignment="1">
      <alignment horizontal="left"/>
    </xf>
    <xf numFmtId="0" fontId="44" fillId="16" borderId="98" xfId="0" applyFont="1" applyFill="1" applyBorder="1" applyAlignment="1"/>
    <xf numFmtId="2" fontId="44" fillId="16" borderId="97" xfId="0" applyNumberFormat="1" applyFont="1" applyFill="1" applyBorder="1" applyAlignment="1">
      <alignment horizontal="left"/>
    </xf>
    <xf numFmtId="189" fontId="44" fillId="16" borderId="97" xfId="0" applyNumberFormat="1" applyFont="1" applyFill="1" applyBorder="1" applyAlignment="1">
      <alignment horizontal="left"/>
    </xf>
    <xf numFmtId="0" fontId="44" fillId="16" borderId="81" xfId="0" applyNumberFormat="1" applyFont="1" applyFill="1" applyBorder="1" applyAlignment="1">
      <alignment horizontal="left"/>
    </xf>
    <xf numFmtId="189" fontId="44" fillId="16" borderId="81" xfId="0" applyNumberFormat="1" applyFont="1" applyFill="1" applyBorder="1" applyAlignment="1">
      <alignment horizontal="left"/>
    </xf>
    <xf numFmtId="0" fontId="44" fillId="16" borderId="115" xfId="0" applyFont="1" applyFill="1" applyBorder="1" applyAlignment="1"/>
    <xf numFmtId="2" fontId="44" fillId="16" borderId="114" xfId="0" applyNumberFormat="1" applyFont="1" applyFill="1" applyBorder="1" applyAlignment="1">
      <alignment horizontal="left"/>
    </xf>
    <xf numFmtId="189" fontId="44" fillId="16" borderId="114" xfId="0" applyNumberFormat="1" applyFont="1" applyFill="1" applyBorder="1" applyAlignment="1">
      <alignment horizontal="left"/>
    </xf>
    <xf numFmtId="0" fontId="58" fillId="16" borderId="21" xfId="0" applyFont="1" applyFill="1" applyBorder="1" applyAlignment="1">
      <alignment horizontal="right"/>
    </xf>
    <xf numFmtId="0" fontId="47" fillId="16" borderId="33" xfId="0" applyFont="1" applyFill="1" applyBorder="1" applyAlignment="1"/>
    <xf numFmtId="0" fontId="45" fillId="15" borderId="156" xfId="2" applyNumberFormat="1" applyFont="1" applyFill="1" applyBorder="1" applyAlignment="1">
      <alignment horizontal="center"/>
    </xf>
    <xf numFmtId="0" fontId="40" fillId="15" borderId="0" xfId="0" applyFont="1" applyFill="1" applyBorder="1" applyAlignment="1">
      <alignment horizontal="left"/>
    </xf>
    <xf numFmtId="0" fontId="103" fillId="15" borderId="0" xfId="0" applyFont="1" applyFill="1" applyBorder="1" applyAlignment="1">
      <alignment horizontal="center"/>
    </xf>
    <xf numFmtId="0" fontId="103" fillId="15" borderId="0" xfId="0" applyFont="1" applyFill="1"/>
    <xf numFmtId="0" fontId="103" fillId="15" borderId="0" xfId="0" applyFont="1" applyFill="1" applyBorder="1"/>
    <xf numFmtId="0" fontId="104" fillId="15" borderId="0" xfId="0" applyFont="1" applyFill="1"/>
    <xf numFmtId="0" fontId="104" fillId="15" borderId="0" xfId="0" applyFont="1" applyFill="1" applyBorder="1"/>
    <xf numFmtId="1" fontId="104" fillId="15" borderId="0" xfId="0" applyNumberFormat="1" applyFont="1" applyFill="1" applyBorder="1" applyAlignment="1">
      <alignment horizontal="center"/>
    </xf>
    <xf numFmtId="2" fontId="104" fillId="15" borderId="0" xfId="0" applyNumberFormat="1" applyFont="1" applyFill="1" applyBorder="1" applyAlignment="1">
      <alignment horizontal="left"/>
    </xf>
    <xf numFmtId="0" fontId="3" fillId="15" borderId="157" xfId="0" applyFont="1" applyFill="1" applyBorder="1" applyAlignment="1">
      <alignment horizontal="center"/>
    </xf>
    <xf numFmtId="2" fontId="3" fillId="15" borderId="158" xfId="0" applyNumberFormat="1" applyFont="1" applyFill="1" applyBorder="1" applyAlignment="1">
      <alignment horizontal="left"/>
    </xf>
    <xf numFmtId="0" fontId="3" fillId="15" borderId="158" xfId="0" applyFont="1" applyFill="1" applyBorder="1"/>
    <xf numFmtId="0" fontId="3" fillId="0" borderId="160" xfId="0" applyFont="1" applyBorder="1"/>
    <xf numFmtId="0" fontId="3" fillId="0" borderId="161" xfId="0" applyFont="1" applyBorder="1"/>
    <xf numFmtId="2" fontId="45" fillId="9" borderId="0" xfId="2" applyNumberFormat="1" applyFont="1" applyFill="1" applyBorder="1" applyAlignment="1" applyProtection="1">
      <alignment horizontal="center"/>
      <protection locked="0"/>
    </xf>
    <xf numFmtId="2" fontId="45" fillId="9" borderId="0" xfId="2" applyNumberFormat="1" applyFont="1" applyFill="1" applyBorder="1" applyAlignment="1" applyProtection="1">
      <protection locked="0"/>
    </xf>
    <xf numFmtId="0" fontId="3" fillId="0" borderId="158" xfId="0" applyFont="1" applyBorder="1"/>
    <xf numFmtId="0" fontId="90" fillId="15" borderId="0" xfId="0" applyFont="1" applyFill="1" applyBorder="1" applyAlignment="1"/>
    <xf numFmtId="2" fontId="101" fillId="18" borderId="12" xfId="5" applyNumberFormat="1" applyFont="1" applyFill="1" applyBorder="1" applyAlignment="1">
      <alignment horizontal="left" vertical="top" wrapText="1"/>
    </xf>
    <xf numFmtId="0" fontId="91" fillId="15" borderId="0" xfId="0" applyFont="1" applyFill="1" applyBorder="1" applyAlignment="1">
      <alignment vertical="center" wrapText="1"/>
    </xf>
    <xf numFmtId="0" fontId="91" fillId="0" borderId="0" xfId="0" applyFont="1" applyAlignment="1">
      <alignment vertical="center"/>
    </xf>
    <xf numFmtId="0" fontId="91" fillId="15" borderId="0" xfId="0" applyFont="1" applyFill="1" applyBorder="1" applyAlignment="1">
      <alignment vertical="center"/>
    </xf>
    <xf numFmtId="0" fontId="91" fillId="15" borderId="0" xfId="0" applyFont="1" applyFill="1" applyAlignment="1">
      <alignment vertical="center"/>
    </xf>
    <xf numFmtId="0" fontId="91" fillId="15" borderId="0" xfId="0" applyFont="1" applyFill="1" applyBorder="1" applyAlignment="1">
      <alignment horizontal="right" vertical="center"/>
    </xf>
    <xf numFmtId="0" fontId="91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vertical="center" wrapText="1"/>
    </xf>
    <xf numFmtId="0" fontId="102" fillId="15" borderId="0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right" vertical="center" wrapText="1"/>
    </xf>
    <xf numFmtId="0" fontId="1" fillId="15" borderId="0" xfId="0" applyFont="1" applyFill="1" applyBorder="1" applyAlignment="1">
      <alignment vertical="center" wrapText="1"/>
    </xf>
    <xf numFmtId="0" fontId="13" fillId="15" borderId="0" xfId="0" applyFont="1" applyFill="1" applyBorder="1" applyAlignment="1">
      <alignment vertical="center"/>
    </xf>
    <xf numFmtId="0" fontId="13" fillId="15" borderId="0" xfId="0" applyFont="1" applyFill="1" applyBorder="1" applyAlignment="1">
      <alignment horizontal="left" vertical="center" wrapText="1"/>
    </xf>
    <xf numFmtId="0" fontId="13" fillId="15" borderId="0" xfId="0" applyFont="1" applyFill="1" applyBorder="1" applyAlignment="1">
      <alignment horizontal="left" vertical="center"/>
    </xf>
    <xf numFmtId="0" fontId="102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15" borderId="0" xfId="0" applyFont="1" applyFill="1" applyAlignment="1">
      <alignment horizontal="left" vertical="center"/>
    </xf>
    <xf numFmtId="2" fontId="40" fillId="15" borderId="158" xfId="0" applyNumberFormat="1" applyFont="1" applyFill="1" applyBorder="1" applyAlignment="1">
      <alignment horizontal="left"/>
    </xf>
    <xf numFmtId="0" fontId="40" fillId="0" borderId="161" xfId="0" applyFont="1" applyBorder="1"/>
    <xf numFmtId="2" fontId="62" fillId="32" borderId="15" xfId="0" applyNumberFormat="1" applyFont="1" applyFill="1" applyBorder="1" applyAlignment="1">
      <alignment horizontal="right"/>
    </xf>
    <xf numFmtId="0" fontId="53" fillId="16" borderId="10" xfId="0" applyFont="1" applyFill="1" applyBorder="1" applyAlignment="1">
      <alignment horizontal="right"/>
    </xf>
    <xf numFmtId="0" fontId="62" fillId="16" borderId="10" xfId="0" applyFont="1" applyFill="1" applyBorder="1" applyAlignment="1">
      <alignment horizontal="right"/>
    </xf>
    <xf numFmtId="2" fontId="62" fillId="15" borderId="0" xfId="0" applyNumberFormat="1" applyFont="1" applyFill="1" applyBorder="1" applyAlignment="1">
      <alignment horizontal="right"/>
    </xf>
    <xf numFmtId="188" fontId="44" fillId="33" borderId="0" xfId="0" applyNumberFormat="1" applyFont="1" applyFill="1" applyBorder="1" applyAlignment="1">
      <alignment horizontal="right"/>
    </xf>
    <xf numFmtId="189" fontId="66" fillId="33" borderId="0" xfId="0" applyNumberFormat="1" applyFont="1" applyFill="1" applyBorder="1" applyAlignment="1">
      <alignment horizontal="right"/>
    </xf>
    <xf numFmtId="188" fontId="44" fillId="32" borderId="0" xfId="0" applyNumberFormat="1" applyFont="1" applyFill="1" applyBorder="1" applyAlignment="1">
      <alignment horizontal="right"/>
    </xf>
    <xf numFmtId="189" fontId="66" fillId="32" borderId="0" xfId="0" applyNumberFormat="1" applyFont="1" applyFill="1" applyBorder="1" applyAlignment="1">
      <alignment horizontal="right"/>
    </xf>
    <xf numFmtId="189" fontId="66" fillId="15" borderId="0" xfId="0" applyNumberFormat="1" applyFont="1" applyFill="1" applyBorder="1" applyAlignment="1">
      <alignment horizontal="right"/>
    </xf>
    <xf numFmtId="2" fontId="44" fillId="15" borderId="0" xfId="0" applyNumberFormat="1" applyFont="1" applyFill="1" applyBorder="1" applyAlignment="1">
      <alignment horizontal="right"/>
    </xf>
    <xf numFmtId="0" fontId="44" fillId="10" borderId="72" xfId="0" applyFont="1" applyFill="1" applyBorder="1" applyAlignment="1">
      <alignment horizontal="center"/>
    </xf>
    <xf numFmtId="0" fontId="110" fillId="15" borderId="0" xfId="0" applyFont="1" applyFill="1" applyBorder="1" applyAlignment="1">
      <alignment horizontal="left"/>
    </xf>
    <xf numFmtId="0" fontId="106" fillId="10" borderId="0" xfId="0" applyFont="1" applyFill="1" applyBorder="1" applyAlignment="1">
      <alignment horizontal="center" vertical="center"/>
    </xf>
    <xf numFmtId="0" fontId="91" fillId="10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/>
    </xf>
    <xf numFmtId="0" fontId="91" fillId="25" borderId="0" xfId="0" applyFont="1" applyFill="1" applyBorder="1" applyAlignment="1">
      <alignment vertical="center" wrapText="1"/>
    </xf>
    <xf numFmtId="0" fontId="91" fillId="44" borderId="0" xfId="0" applyFont="1" applyFill="1" applyBorder="1" applyAlignment="1">
      <alignment vertical="center" wrapText="1"/>
    </xf>
    <xf numFmtId="0" fontId="28" fillId="12" borderId="0" xfId="0" applyFont="1" applyFill="1" applyBorder="1" applyAlignment="1">
      <alignment vertical="center"/>
    </xf>
    <xf numFmtId="0" fontId="17" fillId="23" borderId="0" xfId="0" applyFont="1" applyFill="1" applyBorder="1" applyAlignment="1">
      <alignment vertical="center"/>
    </xf>
    <xf numFmtId="0" fontId="17" fillId="25" borderId="0" xfId="0" applyFont="1" applyFill="1" applyAlignment="1">
      <alignment vertical="center"/>
    </xf>
    <xf numFmtId="0" fontId="113" fillId="16" borderId="0" xfId="0" applyFont="1" applyFill="1" applyAlignment="1">
      <alignment horizontal="right"/>
    </xf>
    <xf numFmtId="0" fontId="114" fillId="16" borderId="0" xfId="0" applyFont="1" applyFill="1" applyAlignment="1">
      <alignment horizontal="right"/>
    </xf>
    <xf numFmtId="0" fontId="118" fillId="0" borderId="0" xfId="0" applyFont="1"/>
    <xf numFmtId="0" fontId="116" fillId="15" borderId="0" xfId="0" applyFont="1" applyFill="1" applyBorder="1" applyAlignment="1">
      <alignment horizontal="left"/>
    </xf>
    <xf numFmtId="0" fontId="116" fillId="15" borderId="0" xfId="0" applyFont="1" applyFill="1" applyBorder="1"/>
    <xf numFmtId="0" fontId="116" fillId="0" borderId="0" xfId="0" applyFont="1" applyFill="1" applyBorder="1"/>
    <xf numFmtId="0" fontId="116" fillId="15" borderId="0" xfId="0" applyFont="1" applyFill="1" applyBorder="1" applyAlignment="1">
      <alignment wrapText="1"/>
    </xf>
    <xf numFmtId="0" fontId="116" fillId="15" borderId="0" xfId="0" applyFont="1" applyFill="1" applyBorder="1" applyAlignment="1"/>
    <xf numFmtId="0" fontId="107" fillId="15" borderId="0" xfId="0" applyFont="1" applyFill="1" applyBorder="1" applyAlignment="1"/>
    <xf numFmtId="0" fontId="122" fillId="15" borderId="0" xfId="0" applyFont="1" applyFill="1" applyBorder="1" applyAlignment="1" applyProtection="1">
      <alignment horizontal="left"/>
    </xf>
    <xf numFmtId="0" fontId="123" fillId="15" borderId="0" xfId="0" applyFont="1" applyFill="1" applyBorder="1" applyAlignment="1" applyProtection="1">
      <alignment horizontal="center"/>
    </xf>
    <xf numFmtId="0" fontId="124" fillId="15" borderId="0" xfId="0" applyFont="1" applyFill="1" applyBorder="1"/>
    <xf numFmtId="0" fontId="124" fillId="0" borderId="0" xfId="0" applyFont="1" applyFill="1" applyBorder="1"/>
    <xf numFmtId="0" fontId="122" fillId="15" borderId="0" xfId="16" applyFont="1" applyFill="1" applyBorder="1" applyProtection="1"/>
    <xf numFmtId="0" fontId="126" fillId="15" borderId="0" xfId="16" applyFont="1" applyFill="1" applyBorder="1" applyProtection="1"/>
    <xf numFmtId="0" fontId="127" fillId="15" borderId="0" xfId="16" applyFont="1" applyFill="1" applyBorder="1" applyProtection="1"/>
    <xf numFmtId="0" fontId="128" fillId="15" borderId="0" xfId="0" applyFont="1" applyFill="1" applyBorder="1"/>
    <xf numFmtId="0" fontId="122" fillId="15" borderId="0" xfId="14" applyFont="1" applyFill="1" applyBorder="1"/>
    <xf numFmtId="0" fontId="129" fillId="15" borderId="0" xfId="14" applyFont="1" applyFill="1" applyBorder="1"/>
    <xf numFmtId="0" fontId="131" fillId="0" borderId="0" xfId="102" applyFont="1"/>
    <xf numFmtId="0" fontId="131" fillId="15" borderId="0" xfId="102" applyFont="1" applyFill="1" applyBorder="1" applyAlignment="1">
      <alignment vertical="center"/>
    </xf>
    <xf numFmtId="0" fontId="131" fillId="15" borderId="0" xfId="102" applyFont="1" applyFill="1" applyBorder="1" applyAlignment="1">
      <alignment horizontal="left" vertical="center"/>
    </xf>
    <xf numFmtId="0" fontId="131" fillId="15" borderId="0" xfId="102" applyFont="1" applyFill="1" applyBorder="1" applyAlignment="1">
      <alignment horizontal="center" vertical="center"/>
    </xf>
    <xf numFmtId="0" fontId="131" fillId="15" borderId="0" xfId="102" applyFont="1" applyFill="1" applyBorder="1"/>
    <xf numFmtId="0" fontId="132" fillId="40" borderId="171" xfId="102" applyFont="1" applyFill="1" applyBorder="1" applyAlignment="1">
      <alignment horizontal="center" vertical="center" shrinkToFit="1"/>
    </xf>
    <xf numFmtId="0" fontId="132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wrapText="1" shrinkToFit="1"/>
    </xf>
    <xf numFmtId="0" fontId="133" fillId="0" borderId="0" xfId="102" applyFont="1" applyFill="1" applyAlignment="1">
      <alignment horizontal="center"/>
    </xf>
    <xf numFmtId="0" fontId="134" fillId="15" borderId="163" xfId="102" applyFont="1" applyFill="1" applyBorder="1" applyAlignment="1">
      <alignment horizontal="center"/>
    </xf>
    <xf numFmtId="0" fontId="134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center"/>
    </xf>
    <xf numFmtId="0" fontId="131" fillId="15" borderId="15" xfId="102" applyFont="1" applyFill="1" applyBorder="1" applyAlignment="1"/>
    <xf numFmtId="0" fontId="131" fillId="15" borderId="0" xfId="102" applyFont="1" applyFill="1"/>
    <xf numFmtId="0" fontId="134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horizontal="center"/>
    </xf>
    <xf numFmtId="0" fontId="131" fillId="15" borderId="10" xfId="102" applyFont="1" applyFill="1" applyBorder="1" applyAlignment="1"/>
    <xf numFmtId="0" fontId="131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vertical="center"/>
    </xf>
    <xf numFmtId="0" fontId="134" fillId="15" borderId="165" xfId="102" applyFont="1" applyFill="1" applyBorder="1" applyAlignment="1">
      <alignment horizontal="center"/>
    </xf>
    <xf numFmtId="0" fontId="134" fillId="15" borderId="10" xfId="102" applyFont="1" applyFill="1" applyBorder="1" applyAlignment="1">
      <alignment horizontal="center" vertical="center"/>
    </xf>
    <xf numFmtId="0" fontId="131" fillId="15" borderId="10" xfId="102" applyFont="1" applyFill="1" applyBorder="1" applyAlignment="1">
      <alignment horizontal="center" vertical="center"/>
    </xf>
    <xf numFmtId="49" fontId="131" fillId="15" borderId="10" xfId="102" applyNumberFormat="1" applyFont="1" applyFill="1" applyBorder="1" applyAlignment="1">
      <alignment horizontal="center"/>
    </xf>
    <xf numFmtId="49" fontId="131" fillId="15" borderId="10" xfId="102" applyNumberFormat="1" applyFont="1" applyFill="1" applyBorder="1" applyAlignment="1"/>
    <xf numFmtId="0" fontId="131" fillId="15" borderId="0" xfId="102" applyFont="1" applyFill="1" applyBorder="1" applyAlignment="1">
      <alignment horizontal="center"/>
    </xf>
    <xf numFmtId="0" fontId="131" fillId="15" borderId="0" xfId="102" applyFont="1" applyFill="1" applyBorder="1" applyAlignment="1">
      <alignment horizontal="left"/>
    </xf>
    <xf numFmtId="0" fontId="131" fillId="15" borderId="0" xfId="102" applyFont="1" applyFill="1" applyBorder="1" applyAlignment="1"/>
    <xf numFmtId="0" fontId="135" fillId="15" borderId="0" xfId="102" applyFont="1" applyFill="1" applyBorder="1" applyAlignment="1">
      <alignment horizontal="center"/>
    </xf>
    <xf numFmtId="0" fontId="135" fillId="15" borderId="0" xfId="102" applyFont="1" applyFill="1" applyBorder="1" applyAlignment="1">
      <alignment horizontal="left"/>
    </xf>
    <xf numFmtId="0" fontId="135" fillId="15" borderId="0" xfId="102" applyFont="1" applyFill="1"/>
    <xf numFmtId="0" fontId="136" fillId="41" borderId="166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135" fillId="0" borderId="0" xfId="102" applyFont="1"/>
    <xf numFmtId="0" fontId="137" fillId="15" borderId="0" xfId="102" applyFont="1" applyFill="1" applyBorder="1" applyAlignment="1">
      <alignment horizontal="center"/>
    </xf>
    <xf numFmtId="0" fontId="137" fillId="15" borderId="0" xfId="102" applyFont="1" applyFill="1" applyBorder="1" applyAlignment="1">
      <alignment horizontal="left"/>
    </xf>
    <xf numFmtId="0" fontId="137" fillId="15" borderId="0" xfId="102" applyFont="1" applyFill="1"/>
    <xf numFmtId="0" fontId="138" fillId="40" borderId="168" xfId="102" applyFont="1" applyFill="1" applyBorder="1" applyAlignment="1">
      <alignment horizontal="left"/>
    </xf>
    <xf numFmtId="0" fontId="138" fillId="40" borderId="169" xfId="102" applyFont="1" applyFill="1" applyBorder="1" applyAlignment="1">
      <alignment horizontal="left"/>
    </xf>
    <xf numFmtId="0" fontId="135" fillId="40" borderId="170" xfId="102" applyFont="1" applyFill="1" applyBorder="1" applyAlignment="1">
      <alignment horizontal="center"/>
    </xf>
    <xf numFmtId="1" fontId="139" fillId="40" borderId="168" xfId="102" applyNumberFormat="1" applyFont="1" applyFill="1" applyBorder="1" applyAlignment="1">
      <alignment horizontal="center"/>
    </xf>
    <xf numFmtId="2" fontId="135" fillId="40" borderId="169" xfId="102" applyNumberFormat="1" applyFont="1" applyFill="1" applyBorder="1" applyAlignment="1">
      <alignment horizontal="center"/>
    </xf>
    <xf numFmtId="1" fontId="135" fillId="40" borderId="168" xfId="102" applyNumberFormat="1" applyFont="1" applyFill="1" applyBorder="1" applyAlignment="1">
      <alignment horizontal="center"/>
    </xf>
    <xf numFmtId="0" fontId="137" fillId="0" borderId="0" xfId="102" applyFont="1"/>
    <xf numFmtId="1" fontId="135" fillId="42" borderId="151" xfId="102" applyNumberFormat="1" applyFont="1" applyFill="1" applyBorder="1" applyAlignment="1">
      <alignment horizontal="center"/>
    </xf>
    <xf numFmtId="2" fontId="136" fillId="42" borderId="152" xfId="102" applyNumberFormat="1" applyFont="1" applyFill="1" applyBorder="1" applyAlignment="1">
      <alignment horizontal="center"/>
    </xf>
    <xf numFmtId="2" fontId="131" fillId="15" borderId="0" xfId="2" applyNumberFormat="1" applyFont="1" applyFill="1" applyBorder="1" applyAlignment="1" applyProtection="1">
      <alignment horizontal="left"/>
      <protection locked="0"/>
    </xf>
    <xf numFmtId="2" fontId="131" fillId="15" borderId="0" xfId="102" applyNumberFormat="1" applyFont="1" applyFill="1" applyBorder="1" applyAlignment="1">
      <alignment horizontal="left"/>
    </xf>
    <xf numFmtId="0" fontId="131" fillId="0" borderId="0" xfId="102" applyFont="1" applyFill="1" applyBorder="1" applyAlignment="1">
      <alignment horizontal="center"/>
    </xf>
    <xf numFmtId="0" fontId="131" fillId="0" borderId="0" xfId="102" applyFont="1" applyBorder="1" applyAlignment="1">
      <alignment horizontal="left"/>
    </xf>
    <xf numFmtId="0" fontId="131" fillId="0" borderId="0" xfId="102" applyFont="1" applyBorder="1" applyAlignment="1">
      <alignment horizontal="center"/>
    </xf>
    <xf numFmtId="0" fontId="131" fillId="0" borderId="0" xfId="102" applyFont="1" applyBorder="1" applyAlignment="1"/>
    <xf numFmtId="0" fontId="131" fillId="0" borderId="0" xfId="102" applyFont="1" applyFill="1" applyAlignment="1">
      <alignment horizontal="center"/>
    </xf>
    <xf numFmtId="0" fontId="131" fillId="0" borderId="0" xfId="102" applyFont="1" applyAlignment="1">
      <alignment horizontal="left"/>
    </xf>
    <xf numFmtId="0" fontId="131" fillId="0" borderId="0" xfId="102" applyFont="1" applyAlignment="1">
      <alignment horizontal="center"/>
    </xf>
    <xf numFmtId="0" fontId="131" fillId="0" borderId="0" xfId="102" applyFont="1" applyAlignment="1"/>
    <xf numFmtId="0" fontId="141" fillId="0" borderId="0" xfId="0" applyFont="1" applyAlignment="1">
      <alignment vertical="center"/>
    </xf>
    <xf numFmtId="0" fontId="142" fillId="15" borderId="70" xfId="1" applyFont="1" applyFill="1" applyBorder="1" applyAlignment="1">
      <alignment horizontal="right" vertical="center"/>
    </xf>
    <xf numFmtId="0" fontId="144" fillId="15" borderId="71" xfId="1" applyFont="1" applyFill="1" applyBorder="1" applyAlignment="1">
      <alignment horizontal="right" vertical="center"/>
    </xf>
    <xf numFmtId="0" fontId="144" fillId="0" borderId="71" xfId="0" applyFont="1" applyBorder="1" applyAlignment="1">
      <alignment horizontal="right" vertical="center"/>
    </xf>
    <xf numFmtId="0" fontId="143" fillId="15" borderId="71" xfId="8" applyFont="1" applyFill="1" applyBorder="1" applyAlignment="1" applyProtection="1">
      <alignment horizontal="right" vertical="center"/>
      <protection locked="0"/>
    </xf>
    <xf numFmtId="49" fontId="143" fillId="7" borderId="71" xfId="8" applyNumberFormat="1" applyFont="1" applyBorder="1" applyAlignment="1" applyProtection="1">
      <alignment vertical="center"/>
      <protection locked="0"/>
    </xf>
    <xf numFmtId="0" fontId="144" fillId="0" borderId="0" xfId="0" applyFont="1" applyAlignment="1">
      <alignment vertical="center"/>
    </xf>
    <xf numFmtId="0" fontId="145" fillId="15" borderId="0" xfId="1" applyFont="1" applyFill="1" applyAlignment="1">
      <alignment vertical="center"/>
    </xf>
    <xf numFmtId="0" fontId="146" fillId="15" borderId="0" xfId="8" applyFont="1" applyFill="1" applyBorder="1" applyAlignment="1" applyProtection="1">
      <alignment vertical="center"/>
      <protection locked="0"/>
    </xf>
    <xf numFmtId="0" fontId="147" fillId="15" borderId="0" xfId="0" applyFont="1" applyFill="1" applyAlignment="1">
      <alignment horizontal="center" vertical="center"/>
    </xf>
    <xf numFmtId="0" fontId="141" fillId="15" borderId="0" xfId="0" applyFont="1" applyFill="1" applyAlignment="1">
      <alignment vertical="center"/>
    </xf>
    <xf numFmtId="0" fontId="148" fillId="15" borderId="0" xfId="0" applyFont="1" applyFill="1" applyAlignment="1">
      <alignment horizontal="center" vertical="center"/>
    </xf>
    <xf numFmtId="0" fontId="150" fillId="28" borderId="50" xfId="3" applyFont="1" applyFill="1" applyBorder="1" applyAlignment="1">
      <alignment horizontal="center" vertical="center" wrapText="1"/>
    </xf>
    <xf numFmtId="0" fontId="144" fillId="28" borderId="51" xfId="3" applyFont="1" applyFill="1" applyBorder="1" applyAlignment="1">
      <alignment vertical="center" wrapText="1"/>
    </xf>
    <xf numFmtId="0" fontId="150" fillId="14" borderId="51" xfId="3" applyFont="1" applyFill="1" applyBorder="1" applyAlignment="1">
      <alignment horizontal="center" vertical="center"/>
    </xf>
    <xf numFmtId="0" fontId="150" fillId="10" borderId="51" xfId="3" applyFont="1" applyFill="1" applyBorder="1" applyAlignment="1">
      <alignment horizontal="center" vertical="center"/>
    </xf>
    <xf numFmtId="0" fontId="147" fillId="0" borderId="43" xfId="0" applyFont="1" applyBorder="1" applyAlignment="1">
      <alignment horizontal="center" vertical="center"/>
    </xf>
    <xf numFmtId="0" fontId="141" fillId="0" borderId="44" xfId="0" applyFont="1" applyBorder="1" applyAlignment="1">
      <alignment vertical="center"/>
    </xf>
    <xf numFmtId="0" fontId="147" fillId="0" borderId="44" xfId="7" applyFont="1" applyBorder="1" applyAlignment="1">
      <alignment horizontal="center" vertical="center"/>
    </xf>
    <xf numFmtId="0" fontId="153" fillId="0" borderId="44" xfId="7" applyFont="1" applyBorder="1" applyAlignment="1">
      <alignment horizontal="center"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7" fillId="0" borderId="56" xfId="0" applyFont="1" applyBorder="1" applyAlignment="1">
      <alignment horizontal="center" vertical="center"/>
    </xf>
    <xf numFmtId="0" fontId="154" fillId="0" borderId="56" xfId="0" applyFont="1" applyBorder="1" applyAlignment="1">
      <alignment vertical="center"/>
    </xf>
    <xf numFmtId="0" fontId="141" fillId="14" borderId="60" xfId="9" applyFont="1" applyFill="1" applyBorder="1" applyAlignment="1">
      <alignment vertical="center"/>
    </xf>
    <xf numFmtId="0" fontId="141" fillId="14" borderId="39" xfId="9" applyFont="1" applyFill="1" applyBorder="1" applyAlignment="1">
      <alignment vertical="center"/>
    </xf>
    <xf numFmtId="0" fontId="147" fillId="0" borderId="42" xfId="0" applyFont="1" applyBorder="1" applyAlignment="1">
      <alignment horizontal="center" vertical="center"/>
    </xf>
    <xf numFmtId="0" fontId="148" fillId="0" borderId="64" xfId="0" applyFont="1" applyFill="1" applyBorder="1" applyAlignment="1">
      <alignment horizontal="center"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56" fillId="10" borderId="63" xfId="9" applyFont="1" applyFill="1" applyBorder="1" applyAlignment="1">
      <alignment vertical="center"/>
    </xf>
    <xf numFmtId="0" fontId="147" fillId="15" borderId="42" xfId="0" applyFont="1" applyFill="1" applyBorder="1" applyAlignment="1">
      <alignment horizontal="center" vertical="center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0" fontId="141" fillId="10" borderId="65" xfId="9" applyFont="1" applyFill="1" applyBorder="1" applyAlignment="1">
      <alignment vertical="center"/>
    </xf>
    <xf numFmtId="0" fontId="141" fillId="10" borderId="52" xfId="9" applyFont="1" applyFill="1" applyBorder="1" applyAlignment="1">
      <alignment vertical="center"/>
    </xf>
    <xf numFmtId="0" fontId="141" fillId="10" borderId="53" xfId="9" applyFont="1" applyFill="1" applyBorder="1" applyAlignment="1">
      <alignment vertical="center"/>
    </xf>
    <xf numFmtId="0" fontId="157" fillId="15" borderId="42" xfId="0" applyFont="1" applyFill="1" applyBorder="1" applyAlignment="1">
      <alignment horizontal="center" vertical="center"/>
    </xf>
    <xf numFmtId="190" fontId="141" fillId="0" borderId="0" xfId="104" applyNumberFormat="1" applyFont="1" applyAlignment="1">
      <alignment vertical="center"/>
    </xf>
    <xf numFmtId="190" fontId="141" fillId="0" borderId="0" xfId="0" applyNumberFormat="1" applyFont="1" applyAlignment="1">
      <alignment vertical="center"/>
    </xf>
    <xf numFmtId="0" fontId="147" fillId="15" borderId="56" xfId="0" applyFont="1" applyFill="1" applyBorder="1" applyAlignment="1">
      <alignment horizontal="center" vertical="center"/>
    </xf>
    <xf numFmtId="0" fontId="141" fillId="0" borderId="57" xfId="0" applyFont="1" applyBorder="1" applyAlignment="1">
      <alignment vertical="center"/>
    </xf>
    <xf numFmtId="0" fontId="147" fillId="0" borderId="58" xfId="0" applyFont="1" applyBorder="1" applyAlignment="1">
      <alignment horizontal="center" vertical="center"/>
    </xf>
    <xf numFmtId="0" fontId="141" fillId="0" borderId="59" xfId="0" applyFont="1" applyBorder="1" applyAlignment="1">
      <alignment vertical="center"/>
    </xf>
    <xf numFmtId="0" fontId="141" fillId="14" borderId="61" xfId="9" applyFont="1" applyFill="1" applyBorder="1" applyAlignment="1">
      <alignment vertical="center"/>
    </xf>
    <xf numFmtId="0" fontId="141" fillId="14" borderId="62" xfId="9" applyFont="1" applyFill="1" applyBorder="1" applyAlignment="1">
      <alignment vertical="center"/>
    </xf>
    <xf numFmtId="0" fontId="148" fillId="0" borderId="69" xfId="0" applyFont="1" applyFill="1" applyBorder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8" fillId="0" borderId="0" xfId="0" applyFont="1" applyFill="1" applyAlignment="1">
      <alignment horizontal="center" vertical="center"/>
    </xf>
    <xf numFmtId="0" fontId="74" fillId="34" borderId="0" xfId="0" applyFont="1" applyFill="1" applyBorder="1" applyAlignment="1" applyProtection="1">
      <alignment horizontal="center" vertical="center"/>
    </xf>
    <xf numFmtId="0" fontId="77" fillId="15" borderId="0" xfId="0" applyFont="1" applyFill="1" applyBorder="1" applyAlignment="1">
      <alignment horizontal="center" vertical="center"/>
    </xf>
    <xf numFmtId="0" fontId="76" fillId="15" borderId="0" xfId="0" applyFont="1" applyFill="1" applyBorder="1" applyAlignment="1">
      <alignment horizontal="center" vertical="center"/>
    </xf>
    <xf numFmtId="0" fontId="72" fillId="15" borderId="0" xfId="16" applyFont="1" applyFill="1" applyBorder="1" applyAlignment="1" applyProtection="1">
      <alignment horizontal="left" wrapText="1" indent="3"/>
    </xf>
    <xf numFmtId="0" fontId="116" fillId="15" borderId="0" xfId="9" applyFont="1" applyFill="1" applyBorder="1" applyAlignment="1" applyProtection="1">
      <alignment horizontal="left" vertical="center" wrapText="1" shrinkToFit="1"/>
    </xf>
    <xf numFmtId="0" fontId="75" fillId="34" borderId="0" xfId="0" applyFont="1" applyFill="1" applyBorder="1" applyAlignment="1" applyProtection="1">
      <alignment horizontal="center" wrapText="1"/>
    </xf>
    <xf numFmtId="0" fontId="149" fillId="10" borderId="49" xfId="6" applyFont="1" applyFill="1" applyBorder="1" applyAlignment="1">
      <alignment horizontal="center" vertical="center"/>
    </xf>
    <xf numFmtId="0" fontId="149" fillId="10" borderId="50" xfId="6" applyFont="1" applyFill="1" applyBorder="1" applyAlignment="1">
      <alignment horizontal="center" vertical="center"/>
    </xf>
    <xf numFmtId="0" fontId="140" fillId="15" borderId="0" xfId="6" applyFont="1" applyFill="1" applyBorder="1" applyAlignment="1">
      <alignment horizontal="center" wrapText="1"/>
    </xf>
    <xf numFmtId="0" fontId="140" fillId="15" borderId="0" xfId="6" applyFont="1" applyFill="1" applyBorder="1" applyAlignment="1">
      <alignment horizontal="center"/>
    </xf>
    <xf numFmtId="0" fontId="143" fillId="7" borderId="71" xfId="8" applyFont="1" applyBorder="1" applyAlignment="1" applyProtection="1">
      <alignment vertical="center"/>
      <protection locked="0"/>
    </xf>
    <xf numFmtId="0" fontId="143" fillId="7" borderId="71" xfId="8" applyFont="1" applyBorder="1" applyAlignment="1" applyProtection="1">
      <alignment horizontal="left" vertical="center"/>
      <protection locked="0"/>
    </xf>
    <xf numFmtId="0" fontId="143" fillId="7" borderId="142" xfId="8" applyFont="1" applyBorder="1" applyAlignment="1" applyProtection="1">
      <alignment horizontal="left" vertical="center"/>
      <protection locked="0"/>
    </xf>
    <xf numFmtId="0" fontId="149" fillId="14" borderId="49" xfId="3" applyFont="1" applyFill="1" applyBorder="1" applyAlignment="1">
      <alignment horizontal="center" vertical="center"/>
    </xf>
    <xf numFmtId="0" fontId="149" fillId="14" borderId="50" xfId="3" applyFont="1" applyFill="1" applyBorder="1" applyAlignment="1">
      <alignment horizontal="center" vertical="center"/>
    </xf>
    <xf numFmtId="0" fontId="149" fillId="28" borderId="49" xfId="3" applyFont="1" applyFill="1" applyBorder="1" applyAlignment="1">
      <alignment horizontal="center" vertical="center" wrapText="1"/>
    </xf>
    <xf numFmtId="0" fontId="149" fillId="28" borderId="50" xfId="3" applyFont="1" applyFill="1" applyBorder="1" applyAlignment="1">
      <alignment horizontal="center" vertical="center" wrapText="1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0" fontId="151" fillId="0" borderId="49" xfId="0" applyFont="1" applyBorder="1" applyAlignment="1">
      <alignment vertical="center"/>
    </xf>
    <xf numFmtId="0" fontId="151" fillId="0" borderId="50" xfId="0" applyFont="1" applyBorder="1" applyAlignment="1">
      <alignment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41" fillId="10" borderId="66" xfId="9" applyFont="1" applyFill="1" applyBorder="1" applyAlignment="1">
      <alignment vertical="center"/>
    </xf>
    <xf numFmtId="0" fontId="141" fillId="10" borderId="67" xfId="9" applyFont="1" applyFill="1" applyBorder="1" applyAlignment="1">
      <alignment vertical="center"/>
    </xf>
    <xf numFmtId="0" fontId="141" fillId="10" borderId="68" xfId="9" applyFont="1" applyFill="1" applyBorder="1" applyAlignment="1">
      <alignment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1" fillId="28" borderId="46" xfId="0" applyFont="1" applyFill="1" applyBorder="1" applyAlignment="1">
      <alignment vertical="center"/>
    </xf>
    <xf numFmtId="0" fontId="141" fillId="28" borderId="47" xfId="0" applyFont="1" applyFill="1" applyBorder="1" applyAlignment="1">
      <alignment vertical="center"/>
    </xf>
    <xf numFmtId="0" fontId="141" fillId="28" borderId="48" xfId="0" applyFont="1" applyFill="1" applyBorder="1" applyAlignment="1">
      <alignment vertical="center"/>
    </xf>
    <xf numFmtId="0" fontId="151" fillId="0" borderId="54" xfId="7" applyFont="1" applyBorder="1" applyAlignment="1">
      <alignment vertical="center"/>
    </xf>
    <xf numFmtId="0" fontId="151" fillId="0" borderId="55" xfId="7" applyFont="1" applyBorder="1" applyAlignment="1">
      <alignment vertical="center"/>
    </xf>
    <xf numFmtId="0" fontId="152" fillId="0" borderId="49" xfId="7" applyFont="1" applyBorder="1" applyAlignment="1">
      <alignment vertical="center"/>
    </xf>
    <xf numFmtId="0" fontId="152" fillId="0" borderId="50" xfId="7" applyFont="1" applyBorder="1" applyAlignment="1">
      <alignment vertical="center"/>
    </xf>
    <xf numFmtId="0" fontId="155" fillId="15" borderId="175" xfId="9" applyFont="1" applyFill="1" applyBorder="1" applyAlignment="1">
      <alignment vertical="center"/>
    </xf>
    <xf numFmtId="0" fontId="155" fillId="15" borderId="176" xfId="9" applyFont="1" applyFill="1" applyBorder="1" applyAlignment="1">
      <alignment vertical="center"/>
    </xf>
    <xf numFmtId="0" fontId="155" fillId="15" borderId="177" xfId="9" applyFont="1" applyFill="1" applyBorder="1" applyAlignment="1">
      <alignment vertical="center"/>
    </xf>
    <xf numFmtId="0" fontId="46" fillId="17" borderId="8" xfId="8" applyFont="1" applyFill="1" applyBorder="1" applyAlignment="1">
      <alignment horizontal="left"/>
    </xf>
    <xf numFmtId="0" fontId="46" fillId="17" borderId="9" xfId="8" applyFont="1" applyFill="1" applyBorder="1" applyAlignment="1">
      <alignment horizontal="left"/>
    </xf>
    <xf numFmtId="0" fontId="46" fillId="17" borderId="22" xfId="8" applyFont="1" applyFill="1" applyBorder="1" applyAlignment="1">
      <alignment horizontal="left"/>
    </xf>
    <xf numFmtId="0" fontId="46" fillId="17" borderId="6" xfId="8" applyFont="1" applyFill="1" applyBorder="1" applyAlignment="1">
      <alignment horizontal="left"/>
    </xf>
    <xf numFmtId="0" fontId="46" fillId="17" borderId="7" xfId="8" applyFont="1" applyFill="1" applyBorder="1" applyAlignment="1">
      <alignment horizontal="left"/>
    </xf>
    <xf numFmtId="0" fontId="46" fillId="17" borderId="23" xfId="8" applyFont="1" applyFill="1" applyBorder="1" applyAlignment="1">
      <alignment horizontal="left"/>
    </xf>
    <xf numFmtId="0" fontId="48" fillId="19" borderId="18" xfId="6" applyFont="1" applyFill="1" applyBorder="1" applyAlignment="1">
      <alignment horizontal="center"/>
    </xf>
    <xf numFmtId="0" fontId="48" fillId="19" borderId="19" xfId="6" applyFont="1" applyFill="1" applyBorder="1" applyAlignment="1">
      <alignment horizontal="center"/>
    </xf>
    <xf numFmtId="0" fontId="48" fillId="19" borderId="20" xfId="6" applyFont="1" applyFill="1" applyBorder="1" applyAlignment="1">
      <alignment horizontal="center"/>
    </xf>
    <xf numFmtId="0" fontId="99" fillId="19" borderId="18" xfId="6" applyFont="1" applyFill="1" applyBorder="1" applyAlignment="1">
      <alignment horizontal="center"/>
    </xf>
    <xf numFmtId="0" fontId="99" fillId="19" borderId="19" xfId="6" applyFont="1" applyFill="1" applyBorder="1" applyAlignment="1">
      <alignment horizontal="center"/>
    </xf>
    <xf numFmtId="0" fontId="99" fillId="19" borderId="20" xfId="6" applyFont="1" applyFill="1" applyBorder="1" applyAlignment="1">
      <alignment horizontal="center"/>
    </xf>
    <xf numFmtId="0" fontId="46" fillId="17" borderId="25" xfId="8" applyFont="1" applyFill="1" applyBorder="1" applyAlignment="1">
      <alignment horizontal="center"/>
    </xf>
    <xf numFmtId="0" fontId="46" fillId="17" borderId="26" xfId="8" applyFont="1" applyFill="1" applyBorder="1" applyAlignment="1">
      <alignment horizontal="center"/>
    </xf>
    <xf numFmtId="0" fontId="46" fillId="17" borderId="27" xfId="8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left"/>
    </xf>
    <xf numFmtId="0" fontId="44" fillId="16" borderId="74" xfId="0" applyFont="1" applyFill="1" applyBorder="1" applyAlignment="1">
      <alignment horizontal="left"/>
    </xf>
    <xf numFmtId="0" fontId="107" fillId="39" borderId="0" xfId="0" applyFont="1" applyFill="1" applyAlignment="1">
      <alignment horizontal="center" vertical="center"/>
    </xf>
    <xf numFmtId="0" fontId="54" fillId="15" borderId="0" xfId="6" applyFont="1" applyFill="1" applyBorder="1" applyAlignment="1">
      <alignment horizontal="center" wrapText="1"/>
    </xf>
    <xf numFmtId="0" fontId="55" fillId="10" borderId="72" xfId="0" applyFont="1" applyFill="1" applyBorder="1" applyAlignment="1">
      <alignment horizontal="left"/>
    </xf>
    <xf numFmtId="0" fontId="44" fillId="10" borderId="72" xfId="0" applyFont="1" applyFill="1" applyBorder="1" applyAlignment="1">
      <alignment horizontal="left"/>
    </xf>
    <xf numFmtId="0" fontId="91" fillId="15" borderId="158" xfId="0" applyFont="1" applyFill="1" applyBorder="1" applyAlignment="1">
      <alignment horizontal="left" vertical="top" wrapText="1"/>
    </xf>
    <xf numFmtId="0" fontId="91" fillId="15" borderId="159" xfId="0" applyFont="1" applyFill="1" applyBorder="1" applyAlignment="1">
      <alignment horizontal="left" vertical="top" wrapText="1"/>
    </xf>
    <xf numFmtId="0" fontId="91" fillId="15" borderId="161" xfId="0" applyFont="1" applyFill="1" applyBorder="1" applyAlignment="1">
      <alignment horizontal="left" vertical="top" wrapText="1"/>
    </xf>
    <xf numFmtId="0" fontId="91" fillId="15" borderId="162" xfId="0" applyFont="1" applyFill="1" applyBorder="1" applyAlignment="1">
      <alignment horizontal="left" vertical="top" wrapText="1"/>
    </xf>
    <xf numFmtId="0" fontId="80" fillId="35" borderId="0" xfId="0" applyFont="1" applyFill="1" applyAlignment="1">
      <alignment horizontal="center" vertical="center" wrapText="1"/>
    </xf>
    <xf numFmtId="0" fontId="80" fillId="37" borderId="0" xfId="0" applyFont="1" applyFill="1" applyAlignment="1">
      <alignment horizontal="center" vertical="center"/>
    </xf>
    <xf numFmtId="0" fontId="79" fillId="36" borderId="0" xfId="0" applyFont="1" applyFill="1" applyBorder="1" applyAlignment="1">
      <alignment horizontal="center"/>
    </xf>
    <xf numFmtId="0" fontId="80" fillId="19" borderId="0" xfId="0" applyFont="1" applyFill="1" applyAlignment="1">
      <alignment horizontal="left" vertical="center"/>
    </xf>
    <xf numFmtId="0" fontId="111" fillId="24" borderId="0" xfId="0" applyFont="1" applyFill="1" applyAlignment="1">
      <alignment horizontal="center" vertical="center"/>
    </xf>
    <xf numFmtId="0" fontId="84" fillId="22" borderId="144" xfId="67" applyFont="1" applyBorder="1" applyAlignment="1">
      <alignment horizontal="center" vertical="center"/>
    </xf>
    <xf numFmtId="0" fontId="84" fillId="22" borderId="145" xfId="67" applyFont="1" applyBorder="1" applyAlignment="1">
      <alignment horizontal="center" vertical="center"/>
    </xf>
    <xf numFmtId="0" fontId="84" fillId="22" borderId="146" xfId="67" applyFont="1" applyBorder="1" applyAlignment="1">
      <alignment horizontal="center" vertical="center"/>
    </xf>
    <xf numFmtId="0" fontId="13" fillId="22" borderId="144" xfId="67" applyFont="1" applyBorder="1" applyAlignment="1">
      <alignment horizontal="left" vertical="center"/>
    </xf>
    <xf numFmtId="0" fontId="13" fillId="22" borderId="145" xfId="67" applyFont="1" applyBorder="1" applyAlignment="1">
      <alignment horizontal="left" vertical="center"/>
    </xf>
    <xf numFmtId="0" fontId="13" fillId="22" borderId="146" xfId="67" applyFont="1" applyBorder="1" applyAlignment="1">
      <alignment horizontal="left" vertical="center"/>
    </xf>
    <xf numFmtId="0" fontId="38" fillId="22" borderId="144" xfId="67" applyFont="1" applyBorder="1" applyAlignment="1">
      <alignment horizontal="center" vertical="center"/>
    </xf>
    <xf numFmtId="0" fontId="38" fillId="22" borderId="145" xfId="67" applyFont="1" applyBorder="1" applyAlignment="1">
      <alignment horizontal="center" vertical="center"/>
    </xf>
    <xf numFmtId="0" fontId="38" fillId="22" borderId="146" xfId="67" applyFont="1" applyBorder="1" applyAlignment="1">
      <alignment horizontal="center" vertical="center"/>
    </xf>
    <xf numFmtId="0" fontId="39" fillId="22" borderId="147" xfId="67" applyFont="1" applyBorder="1" applyAlignment="1">
      <alignment horizontal="center" vertical="center"/>
    </xf>
    <xf numFmtId="0" fontId="39" fillId="22" borderId="148" xfId="67" applyFont="1" applyBorder="1" applyAlignment="1">
      <alignment horizontal="center" vertical="center"/>
    </xf>
    <xf numFmtId="0" fontId="39" fillId="22" borderId="149" xfId="67" applyFont="1" applyBorder="1" applyAlignment="1">
      <alignment horizontal="center" vertical="center"/>
    </xf>
    <xf numFmtId="0" fontId="88" fillId="23" borderId="0" xfId="0" applyFont="1" applyFill="1" applyBorder="1" applyAlignment="1">
      <alignment horizontal="center" vertical="center"/>
    </xf>
    <xf numFmtId="0" fontId="88" fillId="12" borderId="0" xfId="0" applyFont="1" applyFill="1" applyBorder="1" applyAlignment="1">
      <alignment horizontal="center" vertical="center"/>
    </xf>
    <xf numFmtId="0" fontId="91" fillId="15" borderId="0" xfId="0" applyFont="1" applyFill="1" applyBorder="1" applyAlignment="1">
      <alignment horizontal="center" vertical="center"/>
    </xf>
    <xf numFmtId="0" fontId="85" fillId="22" borderId="144" xfId="67" applyFont="1" applyBorder="1" applyAlignment="1">
      <alignment horizontal="center" vertical="center"/>
    </xf>
    <xf numFmtId="0" fontId="85" fillId="22" borderId="145" xfId="67" applyFont="1" applyBorder="1" applyAlignment="1">
      <alignment horizontal="center" vertical="center"/>
    </xf>
    <xf numFmtId="0" fontId="85" fillId="22" borderId="146" xfId="67" applyFont="1" applyBorder="1" applyAlignment="1">
      <alignment horizontal="center" vertical="center"/>
    </xf>
    <xf numFmtId="0" fontId="13" fillId="15" borderId="144" xfId="0" applyFont="1" applyFill="1" applyBorder="1" applyAlignment="1">
      <alignment horizontal="center" vertical="top" wrapText="1"/>
    </xf>
    <xf numFmtId="0" fontId="13" fillId="15" borderId="145" xfId="0" applyFont="1" applyFill="1" applyBorder="1" applyAlignment="1">
      <alignment horizontal="center" vertical="top" wrapText="1"/>
    </xf>
    <xf numFmtId="0" fontId="13" fillId="15" borderId="146" xfId="0" applyFont="1" applyFill="1" applyBorder="1" applyAlignment="1">
      <alignment horizontal="center" vertical="top" wrapText="1"/>
    </xf>
    <xf numFmtId="0" fontId="13" fillId="15" borderId="143" xfId="0" applyFont="1" applyFill="1" applyBorder="1" applyAlignment="1">
      <alignment horizontal="center" vertical="top" wrapText="1"/>
    </xf>
    <xf numFmtId="0" fontId="13" fillId="15" borderId="0" xfId="0" applyFont="1" applyFill="1" applyBorder="1" applyAlignment="1">
      <alignment horizontal="center" vertical="top" wrapText="1"/>
    </xf>
    <xf numFmtId="0" fontId="13" fillId="15" borderId="150" xfId="0" applyFont="1" applyFill="1" applyBorder="1" applyAlignment="1">
      <alignment horizontal="center" vertical="top" wrapText="1"/>
    </xf>
    <xf numFmtId="0" fontId="13" fillId="15" borderId="147" xfId="0" applyFont="1" applyFill="1" applyBorder="1" applyAlignment="1">
      <alignment horizontal="center" vertical="top" wrapText="1"/>
    </xf>
    <xf numFmtId="0" fontId="13" fillId="15" borderId="148" xfId="0" applyFont="1" applyFill="1" applyBorder="1" applyAlignment="1">
      <alignment horizontal="center" vertical="top" wrapText="1"/>
    </xf>
    <xf numFmtId="0" fontId="13" fillId="15" borderId="149" xfId="0" applyFont="1" applyFill="1" applyBorder="1" applyAlignment="1">
      <alignment horizontal="center" vertical="top" wrapText="1"/>
    </xf>
    <xf numFmtId="0" fontId="86" fillId="22" borderId="144" xfId="67" applyFont="1" applyBorder="1" applyAlignment="1">
      <alignment horizontal="center" vertical="center"/>
    </xf>
    <xf numFmtId="0" fontId="86" fillId="22" borderId="145" xfId="67" applyFont="1" applyBorder="1" applyAlignment="1">
      <alignment horizontal="center" vertical="center"/>
    </xf>
    <xf numFmtId="0" fontId="86" fillId="22" borderId="146" xfId="67" applyFont="1" applyBorder="1" applyAlignment="1">
      <alignment horizontal="center" vertical="center"/>
    </xf>
    <xf numFmtId="0" fontId="27" fillId="12" borderId="0" xfId="0" applyFont="1" applyFill="1" applyBorder="1" applyAlignment="1">
      <alignment horizontal="center" vertical="center"/>
    </xf>
    <xf numFmtId="0" fontId="102" fillId="12" borderId="0" xfId="0" applyFont="1" applyFill="1" applyBorder="1" applyAlignment="1">
      <alignment horizontal="left" vertical="center" wrapText="1"/>
    </xf>
    <xf numFmtId="0" fontId="80" fillId="38" borderId="0" xfId="0" applyFont="1" applyFill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0" fillId="15" borderId="153" xfId="0" applyFont="1" applyFill="1" applyBorder="1" applyAlignment="1">
      <alignment horizontal="center" vertical="center"/>
    </xf>
    <xf numFmtId="0" fontId="100" fillId="15" borderId="154" xfId="0" applyFont="1" applyFill="1" applyBorder="1" applyAlignment="1">
      <alignment horizontal="center" vertical="center"/>
    </xf>
    <xf numFmtId="0" fontId="100" fillId="15" borderId="155" xfId="0" applyFont="1" applyFill="1" applyBorder="1" applyAlignment="1">
      <alignment horizontal="center" vertical="center"/>
    </xf>
    <xf numFmtId="0" fontId="100" fillId="15" borderId="21" xfId="0" applyFont="1" applyFill="1" applyBorder="1" applyAlignment="1">
      <alignment horizontal="center" vertical="center"/>
    </xf>
    <xf numFmtId="0" fontId="100" fillId="15" borderId="0" xfId="0" applyFont="1" applyFill="1" applyBorder="1" applyAlignment="1">
      <alignment horizontal="center" vertical="center"/>
    </xf>
    <xf numFmtId="0" fontId="100" fillId="15" borderId="32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left" vertical="center"/>
    </xf>
    <xf numFmtId="0" fontId="13" fillId="13" borderId="0" xfId="0" applyFont="1" applyFill="1" applyBorder="1" applyAlignment="1">
      <alignment vertical="center"/>
    </xf>
    <xf numFmtId="0" fontId="13" fillId="11" borderId="0" xfId="0" applyFont="1" applyFill="1" applyBorder="1" applyAlignment="1">
      <alignment vertical="center" wrapText="1"/>
    </xf>
    <xf numFmtId="0" fontId="91" fillId="44" borderId="0" xfId="0" applyFont="1" applyFill="1" applyBorder="1" applyAlignment="1">
      <alignment horizontal="center" vertical="center"/>
    </xf>
    <xf numFmtId="2" fontId="92" fillId="15" borderId="24" xfId="0" applyNumberFormat="1" applyFont="1" applyFill="1" applyBorder="1" applyAlignment="1">
      <alignment horizontal="center" vertical="center" wrapText="1"/>
    </xf>
    <xf numFmtId="0" fontId="92" fillId="15" borderId="33" xfId="0" applyFont="1" applyFill="1" applyBorder="1" applyAlignment="1">
      <alignment horizontal="center" vertical="center" wrapText="1"/>
    </xf>
    <xf numFmtId="0" fontId="92" fillId="15" borderId="34" xfId="0" applyFont="1" applyFill="1" applyBorder="1" applyAlignment="1">
      <alignment horizontal="center" vertical="center" wrapText="1"/>
    </xf>
    <xf numFmtId="0" fontId="17" fillId="23" borderId="0" xfId="0" applyFont="1" applyFill="1" applyBorder="1" applyAlignment="1">
      <alignment horizontal="center" vertical="center"/>
    </xf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vertical="center"/>
    </xf>
    <xf numFmtId="0" fontId="13" fillId="37" borderId="0" xfId="0" applyFont="1" applyFill="1" applyBorder="1" applyAlignment="1">
      <alignment horizontal="left" vertical="center"/>
    </xf>
    <xf numFmtId="0" fontId="105" fillId="10" borderId="0" xfId="0" applyFont="1" applyFill="1" applyAlignment="1">
      <alignment horizontal="left" vertical="center" wrapText="1"/>
    </xf>
    <xf numFmtId="0" fontId="112" fillId="25" borderId="0" xfId="0" applyFont="1" applyFill="1" applyAlignment="1">
      <alignment horizontal="center" vertical="center"/>
    </xf>
    <xf numFmtId="0" fontId="112" fillId="25" borderId="0" xfId="0" applyFont="1" applyFill="1" applyAlignment="1">
      <alignment horizontal="left" vertical="center"/>
    </xf>
    <xf numFmtId="0" fontId="131" fillId="15" borderId="73" xfId="102" applyFont="1" applyFill="1" applyBorder="1" applyAlignment="1">
      <alignment horizontal="center"/>
    </xf>
    <xf numFmtId="0" fontId="131" fillId="15" borderId="75" xfId="102" applyFont="1" applyFill="1" applyBorder="1" applyAlignment="1">
      <alignment horizontal="center"/>
    </xf>
    <xf numFmtId="0" fontId="131" fillId="15" borderId="73" xfId="102" applyFont="1" applyFill="1" applyBorder="1" applyAlignment="1">
      <alignment vertical="center"/>
    </xf>
    <xf numFmtId="0" fontId="131" fillId="15" borderId="75" xfId="102" applyFont="1" applyFill="1" applyBorder="1" applyAlignment="1">
      <alignment vertical="center"/>
    </xf>
    <xf numFmtId="0" fontId="130" fillId="41" borderId="0" xfId="102" applyFont="1" applyFill="1" applyBorder="1" applyAlignment="1">
      <alignment horizontal="center"/>
    </xf>
    <xf numFmtId="0" fontId="131" fillId="15" borderId="151" xfId="102" applyFont="1" applyFill="1" applyBorder="1" applyAlignment="1">
      <alignment horizontal="center"/>
    </xf>
    <xf numFmtId="0" fontId="131" fillId="15" borderId="152" xfId="102" applyFont="1" applyFill="1" applyBorder="1" applyAlignment="1">
      <alignment horizontal="center"/>
    </xf>
    <xf numFmtId="0" fontId="132" fillId="40" borderId="173" xfId="102" applyFont="1" applyFill="1" applyBorder="1" applyAlignment="1">
      <alignment horizontal="center" vertical="center" wrapText="1" shrinkToFit="1"/>
    </xf>
    <xf numFmtId="0" fontId="132" fillId="40" borderId="174" xfId="102" applyFont="1" applyFill="1" applyBorder="1" applyAlignment="1">
      <alignment horizontal="center" vertical="center" wrapText="1" shrinkToFit="1"/>
    </xf>
    <xf numFmtId="0" fontId="136" fillId="42" borderId="151" xfId="102" applyFont="1" applyFill="1" applyBorder="1" applyAlignment="1">
      <alignment horizontal="center"/>
    </xf>
    <xf numFmtId="0" fontId="136" fillId="42" borderId="14" xfId="102" applyFont="1" applyFill="1" applyBorder="1" applyAlignment="1">
      <alignment horizontal="center"/>
    </xf>
    <xf numFmtId="0" fontId="136" fillId="42" borderId="152" xfId="102" applyFont="1" applyFill="1" applyBorder="1" applyAlignment="1">
      <alignment horizontal="center"/>
    </xf>
    <xf numFmtId="0" fontId="136" fillId="41" borderId="166" xfId="102" applyFont="1" applyFill="1" applyBorder="1" applyAlignment="1">
      <alignment horizontal="center"/>
    </xf>
    <xf numFmtId="0" fontId="136" fillId="41" borderId="13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35" fillId="30" borderId="0" xfId="0" applyFont="1" applyFill="1" applyAlignment="1">
      <alignment horizontal="left"/>
    </xf>
  </cellXfs>
  <cellStyles count="105">
    <cellStyle name="20% - Accent3" xfId="1" builtinId="38"/>
    <cellStyle name="20% - Accent5" xfId="16" builtinId="46"/>
    <cellStyle name="20% - Accent6" xfId="2" builtinId="50"/>
    <cellStyle name="40% - Accent2" xfId="3" builtinId="35"/>
    <cellStyle name="40% - Accent3" xfId="4" builtinId="39"/>
    <cellStyle name="40% - Accent6" xfId="5" builtinId="51"/>
    <cellStyle name="Comma" xfId="104" builtinId="3"/>
    <cellStyle name="Explanatory Text" xfId="15" builtinId="53"/>
    <cellStyle name="Followed Hyperlink" xfId="11" builtinId="9" hidden="1"/>
    <cellStyle name="Followed Hyperlink" xfId="13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Good" xfId="14" builtinId="26"/>
    <cellStyle name="Heading 2" xfId="6" builtinId="17"/>
    <cellStyle name="Heading 3" xfId="7" builtinId="18"/>
    <cellStyle name="Hyperlink" xfId="10" builtinId="8" hidden="1"/>
    <cellStyle name="Hyperlink" xfId="12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Input" xfId="8" builtinId="20"/>
    <cellStyle name="Neutral" xfId="67" builtinId="28"/>
    <cellStyle name="Normal" xfId="0" builtinId="0"/>
    <cellStyle name="Normal 2" xfId="101"/>
    <cellStyle name="Normal 3" xfId="102"/>
    <cellStyle name="Normal 3 2" xfId="103"/>
    <cellStyle name="Note" xfId="9" builtinId="10"/>
    <cellStyle name="ป้อนค่า 2" xfId="100"/>
    <cellStyle name="หมายเหตุ 2" xfId="99"/>
    <cellStyle name="หัวเรื่อง 3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9D53"/>
      <color rgb="FFCC00FF"/>
      <color rgb="FF008000"/>
      <color rgb="FFCC0099"/>
      <color rgb="FFFF1D78"/>
      <color rgb="FFA8C36B"/>
      <color rgb="FF1DA38D"/>
      <color rgb="FFF8EDEC"/>
      <color rgb="FFCC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ea typeface="+mn-ea"/>
                <a:cs typeface="Adobe Hebrew" panose="02040503050201020203" pitchFamily="18" charset="-79"/>
              </a:defRPr>
            </a:pPr>
            <a:r>
              <a:rPr lang="en-US" sz="1800" b="1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Diagram</a:t>
            </a:r>
            <a:endParaRPr lang="th-TH">
              <a:solidFill>
                <a:schemeClr val="tx1">
                  <a:lumMod val="75000"/>
                  <a:lumOff val="25000"/>
                </a:schemeClr>
              </a:solidFill>
              <a:effectLst/>
              <a:latin typeface="Adobe Hebrew" panose="02040503050201020203" pitchFamily="18" charset="-79"/>
            </a:endParaRPr>
          </a:p>
        </c:rich>
      </c:tx>
      <c:layout>
        <c:manualLayout>
          <c:xMode val="edge"/>
          <c:yMode val="edge"/>
          <c:x val="0.34485795582598938"/>
          <c:y val="0.87538349235969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ea typeface="+mn-ea"/>
              <a:cs typeface="Adobe Hebrew" panose="02040503050201020203" pitchFamily="18" charset="-79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5834108518154314"/>
          <c:y val="0.10809147745418854"/>
          <c:w val="0.47900222728680092"/>
          <c:h val="0.78381704509162298"/>
        </c:manualLayout>
      </c:layout>
      <c:radarChart>
        <c:radarStyle val="marker"/>
        <c:varyColors val="0"/>
        <c:ser>
          <c:idx val="0"/>
          <c:order val="0"/>
          <c:tx>
            <c:strRef>
              <c:f>'inputData(1)'!$A$13</c:f>
              <c:strCache>
                <c:ptCount val="1"/>
                <c:pt idx="0">
                  <c:v>ข้อมูล จปฐ.</c:v>
                </c:pt>
              </c:strCache>
            </c:strRef>
          </c:tx>
          <c:spPr>
            <a:ln w="34925" cap="rnd">
              <a:solidFill>
                <a:srgbClr val="FF6699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6699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marker>
              <c:symbol val="circle"/>
              <c:size val="6"/>
              <c:spPr>
                <a:solidFill>
                  <a:srgbClr val="FF6699"/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7.2097013741690821E-2"/>
                  <c:y val="-0.12505478462281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3.6048506870845411E-2"/>
                  <c:y val="6.8426202906822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E1-4F08-942D-52D400971ED1}"/>
                </c:ext>
              </c:extLst>
            </c:dLbl>
            <c:dLbl>
              <c:idx val="2"/>
              <c:layout>
                <c:manualLayout>
                  <c:x val="0.10670358033770241"/>
                  <c:y val="4.95500090014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E1-4F08-942D-52D400971ED1}"/>
                </c:ext>
              </c:extLst>
            </c:dLbl>
            <c:dLbl>
              <c:idx val="3"/>
              <c:layout>
                <c:manualLayout>
                  <c:x val="-5.1909849894017389E-2"/>
                  <c:y val="2.5954766619829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E1-4F08-942D-52D400971ED1}"/>
                </c:ext>
              </c:extLst>
            </c:dLbl>
            <c:dLbl>
              <c:idx val="4"/>
              <c:layout>
                <c:manualLayout>
                  <c:x val="-4.0374327695346858E-2"/>
                  <c:y val="-3.775238781066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C0099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'inputData(1)'!$B$13:$F$13</c:f>
              <c:numCache>
                <c:formatCode>0.00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'inputData(1)'!$A$14</c:f>
              <c:strCache>
                <c:ptCount val="1"/>
                <c:pt idx="0">
                  <c:v>ข้อมูล กชช.2ค 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3.6048506870845411E-2"/>
                  <c:y val="-1.415714542899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E1-4F08-942D-52D400971ED1}"/>
                </c:ext>
              </c:extLst>
            </c:dLbl>
            <c:dLbl>
              <c:idx val="1"/>
              <c:layout>
                <c:manualLayout>
                  <c:x val="5.1909849894017389E-2"/>
                  <c:y val="7.0785727144988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E1-4F08-942D-52D400971ED1}"/>
                </c:ext>
              </c:extLst>
            </c:dLbl>
            <c:dLbl>
              <c:idx val="2"/>
              <c:layout>
                <c:manualLayout>
                  <c:x val="2.0187163847673429E-2"/>
                  <c:y val="-5.1909533239658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E1-4F08-942D-52D400971ED1}"/>
                </c:ext>
              </c:extLst>
            </c:dLbl>
            <c:dLbl>
              <c:idx val="3"/>
              <c:layout>
                <c:manualLayout>
                  <c:x val="-4.902596934434976E-2"/>
                  <c:y val="-1.179762119083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E1-4F08-942D-52D400971ED1}"/>
                </c:ext>
              </c:extLst>
            </c:dLbl>
            <c:dLbl>
              <c:idx val="4"/>
              <c:layout>
                <c:manualLayout>
                  <c:x val="-4.1816267970180676E-2"/>
                  <c:y val="-6.6066678668656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'inputData(1)'!$B$14:$F$14</c:f>
              <c:numCache>
                <c:formatCode>0.00</c:formatCode>
                <c:ptCount val="5"/>
                <c:pt idx="0">
                  <c:v>2.4444444444444446</c:v>
                </c:pt>
                <c:pt idx="1">
                  <c:v>2.7142857142857144</c:v>
                </c:pt>
                <c:pt idx="2">
                  <c:v>2.5714285714285716</c:v>
                </c:pt>
                <c:pt idx="3">
                  <c:v>2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E-4B06-8C91-C41DD54629A0}"/>
            </c:ext>
          </c:extLst>
        </c:ser>
        <c:ser>
          <c:idx val="2"/>
          <c:order val="2"/>
          <c:tx>
            <c:strRef>
              <c:f>'inputData(1)'!$A$15</c:f>
              <c:strCache>
                <c:ptCount val="1"/>
                <c:pt idx="0">
                  <c:v>ข้อมูลอื่นๆ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5.3351790168851207E-2"/>
                  <c:y val="-4.483096052515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5E1-4F08-942D-52D400971ED1}"/>
                </c:ext>
              </c:extLst>
            </c:dLbl>
            <c:dLbl>
              <c:idx val="1"/>
              <c:layout>
                <c:manualLayout>
                  <c:x val="2.8838805496676223E-2"/>
                  <c:y val="4.4830960525159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E1-4F08-942D-52D400971ED1}"/>
                </c:ext>
              </c:extLst>
            </c:dLbl>
            <c:dLbl>
              <c:idx val="2"/>
              <c:layout>
                <c:manualLayout>
                  <c:x val="8.219059566552743E-2"/>
                  <c:y val="3.775238781066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5E1-4F08-942D-52D400971ED1}"/>
                </c:ext>
              </c:extLst>
            </c:dLbl>
            <c:dLbl>
              <c:idx val="3"/>
              <c:layout>
                <c:manualLayout>
                  <c:x val="-7.6422834566192269E-2"/>
                  <c:y val="1.65166696671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E1-4F08-942D-52D400971ED1}"/>
                </c:ext>
              </c:extLst>
            </c:dLbl>
            <c:dLbl>
              <c:idx val="4"/>
              <c:layout>
                <c:manualLayout>
                  <c:x val="3.1722686046343963E-2"/>
                  <c:y val="-5.8988105954157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'inputData(1)'!$B$15:$F$15</c:f>
              <c:numCache>
                <c:formatCode>0.00</c:formatCode>
                <c:ptCount val="5"/>
                <c:pt idx="0">
                  <c:v>1.8</c:v>
                </c:pt>
                <c:pt idx="1">
                  <c:v>2.2000000000000002</c:v>
                </c:pt>
                <c:pt idx="2">
                  <c:v>1.4</c:v>
                </c:pt>
                <c:pt idx="3">
                  <c:v>1.6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E-4B06-8C91-C41DD546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49504"/>
        <c:axId val="176984064"/>
      </c:radarChart>
      <c:catAx>
        <c:axId val="1769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defRPr>
            </a:pPr>
            <a:endParaRPr lang="th-TH"/>
          </a:p>
        </c:txPr>
        <c:crossAx val="176984064"/>
        <c:crosses val="autoZero"/>
        <c:auto val="0"/>
        <c:lblAlgn val="ctr"/>
        <c:lblOffset val="100"/>
        <c:noMultiLvlLbl val="0"/>
      </c:catAx>
      <c:valAx>
        <c:axId val="176984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Caslon Pro" panose="0205050205050A020403" pitchFamily="18" charset="0"/>
                <a:ea typeface="+mn-ea"/>
                <a:cs typeface="+mn-cs"/>
              </a:defRPr>
            </a:pPr>
            <a:endParaRPr lang="th-TH"/>
          </a:p>
        </c:txPr>
        <c:crossAx val="176949504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legend>
      <c:legendPos val="t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Chakra Petch" panose="02000506000000020004" pitchFamily="2" charset="-34"/>
              <a:ea typeface="+mn-ea"/>
              <a:cs typeface="TH Chakra Petch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2400">
                <a:solidFill>
                  <a:schemeClr val="tx1">
                    <a:lumMod val="85000"/>
                    <a:lumOff val="15000"/>
                  </a:schemeClr>
                </a:solidFill>
                <a:latin typeface="LilyUPC" panose="020B0604020202020204" pitchFamily="34" charset="-34"/>
                <a:cs typeface="LilyUPC" panose="020B0604020202020204" pitchFamily="34" charset="-34"/>
              </a:defRPr>
            </a:pPr>
            <a:r>
              <a:rPr lang="en-US" sz="180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Analysis</a:t>
            </a:r>
            <a:endParaRPr lang="th-TH" sz="180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cs typeface="LilyUPC" panose="020B0604020202020204" pitchFamily="34" charset="-34"/>
            </a:endParaRPr>
          </a:p>
        </c:rich>
      </c:tx>
      <c:layout>
        <c:manualLayout>
          <c:xMode val="edge"/>
          <c:yMode val="edge"/>
          <c:x val="0.32786244374083162"/>
          <c:y val="0.9025446403086131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74012601696905"/>
          <c:y val="8.0443295266455606E-2"/>
          <c:w val="0.48013874622615882"/>
          <c:h val="0.89556684424996269"/>
        </c:manualLayout>
      </c:layout>
      <c:radarChart>
        <c:radarStyle val="marker"/>
        <c:varyColors val="0"/>
        <c:ser>
          <c:idx val="0"/>
          <c:order val="0"/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2.8731411696517467E-2"/>
                  <c:y val="1.633301496540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'inputData(1)'!$B$33:$F$33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'inputData(1)'!$B$34:$F$34</c:f>
              <c:numCache>
                <c:formatCode>0.00</c:formatCode>
                <c:ptCount val="5"/>
                <c:pt idx="0">
                  <c:v>2.414814814814815</c:v>
                </c:pt>
                <c:pt idx="1">
                  <c:v>2.638095238095238</c:v>
                </c:pt>
                <c:pt idx="2">
                  <c:v>2.323809523809524</c:v>
                </c:pt>
                <c:pt idx="3">
                  <c:v>2.1999999999999997</c:v>
                </c:pt>
                <c:pt idx="4">
                  <c:v>2.7333333333333329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66976"/>
        <c:axId val="182781056"/>
      </c:radarChart>
      <c:catAx>
        <c:axId val="182766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defRPr>
            </a:pPr>
            <a:endParaRPr lang="th-TH"/>
          </a:p>
        </c:txPr>
        <c:crossAx val="182781056"/>
        <c:crosses val="autoZero"/>
        <c:auto val="0"/>
        <c:lblAlgn val="ctr"/>
        <c:lblOffset val="100"/>
        <c:noMultiLvlLbl val="0"/>
      </c:catAx>
      <c:valAx>
        <c:axId val="182781056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1827669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15306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" r="-1000"/>
          </a:stretch>
        </a:blipFill>
      </dgm:spPr>
      <dgm:t>
        <a:bodyPr/>
        <a:lstStyle/>
        <a:p>
          <a:endParaRPr lang="en-US"/>
        </a:p>
      </dgm:t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DFE6BDB-E7F3-48B5-B6DB-9A1FB116BB21}">
      <dsp:nvSpPr>
        <dsp:cNvPr id="0" name=""/>
        <dsp:cNvSpPr/>
      </dsp:nvSpPr>
      <dsp:spPr>
        <a:xfrm rot="16200000">
          <a:off x="-1988236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อาชีพ</a:t>
          </a:r>
          <a:endParaRPr lang="en-US" sz="2200" kern="1200"/>
        </a:p>
      </dsp:txBody>
      <dsp:txXfrm>
        <a:off x="-1988236" y="2710768"/>
        <a:ext cx="4591431" cy="326831"/>
      </dsp:txXfrm>
    </dsp:sp>
    <dsp:sp modelId="{AC32145A-9C75-4165-ADBC-F5533798421D}">
      <dsp:nvSpPr>
        <dsp:cNvPr id="0" name=""/>
        <dsp:cNvSpPr/>
      </dsp:nvSpPr>
      <dsp:spPr>
        <a:xfrm>
          <a:off x="435241" y="564442"/>
          <a:ext cx="2521102" cy="512197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ถ่ายทอดภูมิปัญญาท้องถิ่น ด้านการทอเสื่อ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ส่งเสริมการใช้ปุ๋ยหมักชีวภาพ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ครงการสนับสนุนการทอเสื่อกก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โครงการบ่อบาดาลเพื่อการเกษตร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ฝึกอบรมส่งเสริมการเรียนรู้เศรษฐกิจพอเพียง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ส่งเสริมอาชีพช่างไฟฟ้าเบื้องต้น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ขุดสระขนาดเล็กและบ่อน้า ตื่น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ติดตังไฟฟ้าแสงสว่างในพื้นที่เกษตร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โครงการขุดลอกคลองส่งน้า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การเพาะถั่วงอก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การปลูกมะละกอ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การเพำะเห็ดเผาะ (เห็ดถอบ)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การเพาะเห็ดโคนน้อย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การเพาะเมล็ดทานตะวันงอก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กำรเพาะเลี้ยงกบ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กำรเลี้ยงปลาดุกในกระชังบก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การทำหมูปิ้ง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เนื้อแดดเดียว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การทำแหนมเห็ดนางฟ้ำ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การทำปลาส้มตัว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การผลิตน้ำพริกตาแดง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ขนมข้าวนางเล็ด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เครื่องดื่มน้ำข้ำวกล้องงอกผสมธัญพืช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การแปรรูปขนุน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เผือกฉาบหวาน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การทำน้ำยาเอนกประสงค์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จักสานไม้ไผ่</a:t>
          </a:r>
          <a:endParaRPr lang="th-TH" sz="800" kern="1200">
            <a:cs typeface="+mj-cs"/>
          </a:endParaRPr>
        </a:p>
      </dsp:txBody>
      <dsp:txXfrm>
        <a:off x="435241" y="564442"/>
        <a:ext cx="2521102" cy="5121970"/>
      </dsp:txXfrm>
    </dsp:sp>
    <dsp:sp modelId="{E27F12F8-E72A-4C53-B2ED-AD229145759A}">
      <dsp:nvSpPr>
        <dsp:cNvPr id="0" name=""/>
        <dsp:cNvSpPr/>
      </dsp:nvSpPr>
      <dsp:spPr>
        <a:xfrm>
          <a:off x="182969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DEF4B3B-5524-41CD-8F27-030DC21695C6}">
      <dsp:nvSpPr>
        <dsp:cNvPr id="0" name=""/>
        <dsp:cNvSpPr/>
      </dsp:nvSpPr>
      <dsp:spPr>
        <a:xfrm rot="16200000">
          <a:off x="1086164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บริหารจัดการทุน</a:t>
          </a:r>
          <a:endParaRPr lang="en-US" sz="2200" kern="1200"/>
        </a:p>
      </dsp:txBody>
      <dsp:txXfrm>
        <a:off x="1086164" y="2710768"/>
        <a:ext cx="4591431" cy="326831"/>
      </dsp:txXfrm>
    </dsp:sp>
    <dsp:sp modelId="{68D57E03-2938-49AE-95F4-002360AA054B}">
      <dsp:nvSpPr>
        <dsp:cNvPr id="0" name=""/>
        <dsp:cNvSpPr/>
      </dsp:nvSpPr>
      <dsp:spPr>
        <a:xfrm>
          <a:off x="3523511" y="613387"/>
          <a:ext cx="1467726" cy="293599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รณรงค์การออมทรัพย์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th-TH" sz="1200" kern="1200"/>
        </a:p>
      </dsp:txBody>
      <dsp:txXfrm>
        <a:off x="3523511" y="613387"/>
        <a:ext cx="1467726" cy="2935990"/>
      </dsp:txXfrm>
    </dsp:sp>
    <dsp:sp modelId="{24DE2E5F-DD6C-4552-B7B5-9BDBF1A4315D}">
      <dsp:nvSpPr>
        <dsp:cNvPr id="0" name=""/>
        <dsp:cNvSpPr/>
      </dsp:nvSpPr>
      <dsp:spPr>
        <a:xfrm>
          <a:off x="3218530" y="199116"/>
          <a:ext cx="653662" cy="653662"/>
        </a:xfrm>
        <a:prstGeom prst="rect">
          <a:avLst/>
        </a:prstGeom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22665EF-0436-4A30-92F0-0218E34E99AD}">
      <dsp:nvSpPr>
        <dsp:cNvPr id="0" name=""/>
        <dsp:cNvSpPr/>
      </dsp:nvSpPr>
      <dsp:spPr>
        <a:xfrm rot="16200000">
          <a:off x="3274030" y="2691714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ความเสี่ยงชุมชน</a:t>
          </a:r>
          <a:endParaRPr lang="en-US" sz="2200" kern="1200"/>
        </a:p>
      </dsp:txBody>
      <dsp:txXfrm>
        <a:off x="3274030" y="2691714"/>
        <a:ext cx="4591431" cy="326831"/>
      </dsp:txXfrm>
    </dsp:sp>
    <dsp:sp modelId="{210C451B-8BF6-4002-BBAD-934F971CF39A}">
      <dsp:nvSpPr>
        <dsp:cNvPr id="0" name=""/>
        <dsp:cNvSpPr/>
      </dsp:nvSpPr>
      <dsp:spPr>
        <a:xfrm>
          <a:off x="5737343" y="559414"/>
          <a:ext cx="1828760" cy="459143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กาจัดลูกน้ำยุงลาย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โครงการรณรงค์ขับขี่ยวดยานพาหนะอย่างปลอดภัย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โครงการรณรงค์ควบคุมโรคติดต่อในชุมชน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โครงการช่วยเหลือผู้พิการซ้าซ้อน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โครงการส่งเสริมสุขภาพเด็กเล็ก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โครงการส่งเสริมอาหารเด็กแรกเกิด ถึง 6 ปี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ตั้งจุดตรวจเวรยามในหมู่บ้านชุมชน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ศูนย์เรียนรู้ขยะรีไซเคิล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บริการเยี่ยมหญิงตั้งครรภ์และหญิงหลังคลอดให้ครบตามเกณฑ์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โครงการออกกำลังกายเพื่อสุขภาพ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พัฒนาแหล่งท่องเที่ยวปุาชายเลน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จัดทำแผนซักซ้อมการอพยพในพื้นที่เสี่ยง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สำรวจพื้นที่ในการออกเอกสารสิทธิที่ดินทำกิน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ส่งเสริมการลด ละ เลิก การใช้สารเคมีในชุมชน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ส่งเสริมครอบครัวพัฒนาหมู่บ้านละ 3 ครอบครัว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โครงการครอบครัวอบอุ่นชุมชนเข้มแข็ง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รณรงค์ชุมชนไม่ให้ตัดไม้ทา ลายป่ าและสิ่งแวดล้อม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โครงการฟื้นฟู/อนุรักษ์ทรัพยากร ธรรมชาติและสิ่งแวดล้อม</a:t>
          </a:r>
          <a:endParaRPr lang="th-TH" sz="800" kern="1200"/>
        </a:p>
      </dsp:txBody>
      <dsp:txXfrm>
        <a:off x="5737343" y="559414"/>
        <a:ext cx="1828760" cy="4591431"/>
      </dsp:txXfrm>
    </dsp:sp>
    <dsp:sp modelId="{D1A4AC7F-FCAE-45EC-AF4F-3B65D8608225}">
      <dsp:nvSpPr>
        <dsp:cNvPr id="0" name=""/>
        <dsp:cNvSpPr/>
      </dsp:nvSpPr>
      <dsp:spPr>
        <a:xfrm>
          <a:off x="5406375" y="133030"/>
          <a:ext cx="653662" cy="653662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515C1C-8115-427D-B7E5-6E87899F5CCC}">
      <dsp:nvSpPr>
        <dsp:cNvPr id="0" name=""/>
        <dsp:cNvSpPr/>
      </dsp:nvSpPr>
      <dsp:spPr>
        <a:xfrm rot="16200000">
          <a:off x="5851695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ความยากจน</a:t>
          </a:r>
          <a:endParaRPr lang="en-US" sz="2200" kern="1200"/>
        </a:p>
      </dsp:txBody>
      <dsp:txXfrm>
        <a:off x="5851695" y="2710768"/>
        <a:ext cx="4591431" cy="326831"/>
      </dsp:txXfrm>
    </dsp:sp>
    <dsp:sp modelId="{52BD0D79-180D-48D3-998E-37F76FC14108}">
      <dsp:nvSpPr>
        <dsp:cNvPr id="0" name=""/>
        <dsp:cNvSpPr/>
      </dsp:nvSpPr>
      <dsp:spPr>
        <a:xfrm>
          <a:off x="8318078" y="470065"/>
          <a:ext cx="1411171" cy="3362213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ส่งเสริมการปลูกผักสวนครัวรั้วกินได้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ฝึกอบรมส่งเสริมการเรียนรู้เศรษฐกิจพอเพียง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การเพาะเห็ดฟำงในตะกร้าพลาสติก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การเลี้ยงจิ้งหรีด</a:t>
          </a:r>
          <a:endParaRPr lang="th-TH" sz="1200" kern="1200"/>
        </a:p>
      </dsp:txBody>
      <dsp:txXfrm>
        <a:off x="8318078" y="470065"/>
        <a:ext cx="1411171" cy="3362213"/>
      </dsp:txXfrm>
    </dsp:sp>
    <dsp:sp modelId="{61DC2C25-4E4C-43A4-84E8-1112B1628B83}">
      <dsp:nvSpPr>
        <dsp:cNvPr id="0" name=""/>
        <dsp:cNvSpPr/>
      </dsp:nvSpPr>
      <dsp:spPr>
        <a:xfrm>
          <a:off x="7974504" y="133390"/>
          <a:ext cx="653662" cy="653662"/>
        </a:xfrm>
        <a:prstGeom prst="rect">
          <a:avLst/>
        </a:prstGeom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" r="-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900F791-D7DE-41B2-9234-D4920EBB74A1}">
      <dsp:nvSpPr>
        <dsp:cNvPr id="0" name=""/>
        <dsp:cNvSpPr/>
      </dsp:nvSpPr>
      <dsp:spPr>
        <a:xfrm rot="16200000">
          <a:off x="7922887" y="2682302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บริหารจัดการชุมชน</a:t>
          </a:r>
          <a:endParaRPr lang="en-US" sz="2200" kern="1200"/>
        </a:p>
      </dsp:txBody>
      <dsp:txXfrm>
        <a:off x="7922887" y="2682302"/>
        <a:ext cx="4591431" cy="326831"/>
      </dsp:txXfrm>
    </dsp:sp>
    <dsp:sp modelId="{F7E68BE0-518B-4791-948F-DE173FED40C6}">
      <dsp:nvSpPr>
        <dsp:cNvPr id="0" name=""/>
        <dsp:cNvSpPr/>
      </dsp:nvSpPr>
      <dsp:spPr>
        <a:xfrm>
          <a:off x="10372182" y="504937"/>
          <a:ext cx="2009546" cy="498569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กิจกรรมบาเพ็ญสาธารณะประโยชน์ ปลูกต้นไม้ ในวันสาคัญ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โครงการเสียงตามสายรณรงค์การทาความสะอาดบ้านเรือน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โครงการรณรงค์ประชาสัมพันธ์สร้างจิตสานึกรักษาสิ่งแวดล้อม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จัดตั้งร้านค้าชุมชน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จัดหาที่เก็บน้าดื่ม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การอนุรักษ์พันธ์สัตว์นํ้า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อนุรักษ์วัฒนธรรมประเพณี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โครงการสนับสนุนพัฒนาศูนย์เรียนรู้ชุมชน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ฝึกอบรมส่งเสริมการเรียนรู้เศรษฐกิจพอเพียง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ส่งเสริมโรงน้ำดื่มชุมชน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จัดหาแหล่งน้ำด้วยพลังงานแสงอาทิตย์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จัดตั้งแกนนำพิทักษ์ทรัพยากรธรรมชาติและสิ่งแวดล้อม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โครงการเทลานคอนกรีต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โครงการจัดแข่งขันกีฬาต่อต้านยาเสพติดประจำหมู่บ้าน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สร้างฝายกั้นน้าขนาดเล็ก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โครงการสนับสนุนสื่อวัสดุอุปกรณ์การเรียนการสอนที่ทันสมัย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โครงการจัดเก็บขยะและซื้อถังรองรับขยะไว้ในจุดต่าง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โครงการปรับปรุงและซ่อมแซมบ่อบาดาลและหอถังสูงเดิมในหมู่บ้าน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โครงการขุดคูรองรับน้ำเสียและบ่อพักน้ำ เสียในชุมชน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ลดต้นทุนการผลิตโดยการทาเองบ้างในบางส่วน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ซ่อมแซมถนนลูกรังในหมู่บ้าน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en-US" sz="800" kern="1200"/>
        </a:p>
      </dsp:txBody>
      <dsp:txXfrm>
        <a:off x="10372182" y="504937"/>
        <a:ext cx="2009546" cy="4985697"/>
      </dsp:txXfrm>
    </dsp:sp>
    <dsp:sp modelId="{D204A468-F7BF-4F86-9364-5AE531816F59}">
      <dsp:nvSpPr>
        <dsp:cNvPr id="0" name=""/>
        <dsp:cNvSpPr/>
      </dsp:nvSpPr>
      <dsp:spPr>
        <a:xfrm>
          <a:off x="10055187" y="118212"/>
          <a:ext cx="653662" cy="653662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124999</xdr:colOff>
      <xdr:row>0</xdr:row>
      <xdr:rowOff>7740</xdr:rowOff>
    </xdr:from>
    <xdr:to>
      <xdr:col>4</xdr:col>
      <xdr:colOff>262004</xdr:colOff>
      <xdr:row>0</xdr:row>
      <xdr:rowOff>523875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74" y="7740"/>
          <a:ext cx="565630" cy="51613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0</xdr:row>
      <xdr:rowOff>47623</xdr:rowOff>
    </xdr:from>
    <xdr:to>
      <xdr:col>20</xdr:col>
      <xdr:colOff>390526</xdr:colOff>
      <xdr:row>0</xdr:row>
      <xdr:rowOff>545985</xdr:rowOff>
    </xdr:to>
    <xdr:pic>
      <xdr:nvPicPr>
        <xdr:cNvPr id="4" name="รูปภาพ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7623"/>
          <a:ext cx="1752601" cy="498362"/>
        </a:xfrm>
        <a:prstGeom prst="rect">
          <a:avLst/>
        </a:prstGeom>
      </xdr:spPr>
    </xdr:pic>
    <xdr:clientData/>
  </xdr:twoCellAnchor>
  <xdr:twoCellAnchor>
    <xdr:from>
      <xdr:col>0</xdr:col>
      <xdr:colOff>221483</xdr:colOff>
      <xdr:row>17</xdr:row>
      <xdr:rowOff>195941</xdr:rowOff>
    </xdr:from>
    <xdr:to>
      <xdr:col>20</xdr:col>
      <xdr:colOff>187778</xdr:colOff>
      <xdr:row>33</xdr:row>
      <xdr:rowOff>5441</xdr:rowOff>
    </xdr:to>
    <xdr:grpSp>
      <xdr:nvGrpSpPr>
        <xdr:cNvPr id="144" name="Group 143"/>
        <xdr:cNvGrpSpPr/>
      </xdr:nvGrpSpPr>
      <xdr:grpSpPr>
        <a:xfrm>
          <a:off x="221483" y="7634966"/>
          <a:ext cx="8653095" cy="5905500"/>
          <a:chOff x="262304" y="7502979"/>
          <a:chExt cx="8770116" cy="5905500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62304" y="7939822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234478" y="7930297"/>
            <a:ext cx="2797942" cy="5468658"/>
            <a:chOff x="298728" y="1577180"/>
            <a:chExt cx="3425093" cy="4622717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0"/>
              <a:ext cx="3419020" cy="1532056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สารสนเทศเพื่อการพัฒนา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ด้านอาชีพ</a:t>
              </a:r>
            </a:p>
          </xdr:txBody>
        </xdr:sp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251793" y="7949348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37" name="Group 36"/>
          <xdr:cNvGrpSpPr/>
        </xdr:nvGrpSpPr>
        <xdr:grpSpPr>
          <a:xfrm>
            <a:off x="1439633" y="7741104"/>
            <a:ext cx="664027" cy="657225"/>
            <a:chOff x="1536019" y="1285106"/>
            <a:chExt cx="657225" cy="657225"/>
          </a:xfrm>
        </xdr:grpSpPr>
        <xdr:sp macro="" textlink="">
          <xdr:nvSpPr>
            <xdr:cNvPr id="38" name="Oval 37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8510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39" name="Group 38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40" name="Freeform 39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1" name="Freeform 40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2" name="Freeform 41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3" name="Freeform 42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4" name="Freeform 43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5" name="Freeform 44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6" name="Freeform 45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7" name="Freeform 46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8" name="Freeform 47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9" name="Freeform 48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0" name="Freeform 49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1" name="Freeform 50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2" name="Freeform 51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3" name="Freeform 52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4" name="Freeform 53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5" name="Freeform 54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6" name="Freeform 55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7" name="Freeform 56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8" name="Freeform 57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9" name="Freeform 58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0" name="Freeform 59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1" name="Freeform 60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2" name="Freeform 61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3" name="Freeform 62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4" name="Freeform 63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5" name="Freeform 64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6" name="Freeform 65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7" name="Freeform 66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8" name="Freeform 67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9" name="Freeform 68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0" name="Group 69"/>
          <xdr:cNvGrpSpPr/>
        </xdr:nvGrpSpPr>
        <xdr:grpSpPr>
          <a:xfrm>
            <a:off x="4363811" y="7760154"/>
            <a:ext cx="664028" cy="657225"/>
            <a:chOff x="5767387" y="1242245"/>
            <a:chExt cx="657225" cy="657225"/>
          </a:xfrm>
        </xdr:grpSpPr>
        <xdr:sp macro="" textlink="">
          <xdr:nvSpPr>
            <xdr:cNvPr id="71" name="Oval 70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72" name="Group 71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73" name="Freeform 72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4" name="Freeform 73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5" name="Freeform 74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8" name="Group 77"/>
          <xdr:cNvGrpSpPr/>
        </xdr:nvGrpSpPr>
        <xdr:grpSpPr>
          <a:xfrm>
            <a:off x="7317921" y="7502979"/>
            <a:ext cx="662668" cy="1107996"/>
            <a:chOff x="7219950" y="7496175"/>
            <a:chExt cx="657225" cy="1107996"/>
          </a:xfrm>
        </xdr:grpSpPr>
        <xdr:sp macro="" textlink="">
          <xdr:nvSpPr>
            <xdr:cNvPr id="76" name="Oval 75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3430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7" name="Rectangle 76"/>
            <xdr:cNvSpPr/>
          </xdr:nvSpPr>
          <xdr:spPr>
            <a:xfrm>
              <a:off x="7353250" y="7496175"/>
              <a:ext cx="362600" cy="110799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600" b="1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1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343199</xdr:colOff>
      <xdr:row>27</xdr:row>
      <xdr:rowOff>150959</xdr:rowOff>
    </xdr:from>
    <xdr:to>
      <xdr:col>6</xdr:col>
      <xdr:colOff>252520</xdr:colOff>
      <xdr:row>28</xdr:row>
      <xdr:rowOff>134161</xdr:rowOff>
    </xdr:to>
    <xdr:sp macro="" textlink="">
      <xdr:nvSpPr>
        <xdr:cNvPr id="79" name="Rectangle 78"/>
        <xdr:cNvSpPr/>
      </xdr:nvSpPr>
      <xdr:spPr>
        <a:xfrm>
          <a:off x="343199" y="11438084"/>
          <a:ext cx="2481071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361125</xdr:colOff>
      <xdr:row>26</xdr:row>
      <xdr:rowOff>110353</xdr:rowOff>
    </xdr:from>
    <xdr:to>
      <xdr:col>5</xdr:col>
      <xdr:colOff>410007</xdr:colOff>
      <xdr:row>27</xdr:row>
      <xdr:rowOff>93555</xdr:rowOff>
    </xdr:to>
    <xdr:sp macro="" textlink="">
      <xdr:nvSpPr>
        <xdr:cNvPr id="80" name="Rectangle 79"/>
        <xdr:cNvSpPr/>
      </xdr:nvSpPr>
      <xdr:spPr>
        <a:xfrm>
          <a:off x="361125" y="11016478"/>
          <a:ext cx="2192007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205148</xdr:colOff>
      <xdr:row>23</xdr:row>
      <xdr:rowOff>160802</xdr:rowOff>
    </xdr:from>
    <xdr:to>
      <xdr:col>7</xdr:col>
      <xdr:colOff>15207</xdr:colOff>
      <xdr:row>31</xdr:row>
      <xdr:rowOff>231605</xdr:rowOff>
    </xdr:to>
    <xdr:sp macro="" textlink="">
      <xdr:nvSpPr>
        <xdr:cNvPr id="81" name="Rectangle 80"/>
        <xdr:cNvSpPr/>
      </xdr:nvSpPr>
      <xdr:spPr>
        <a:xfrm>
          <a:off x="205148" y="9771527"/>
          <a:ext cx="2810434" cy="311880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thaiDist">
            <a:spcBef>
              <a:spcPts val="600"/>
            </a:spcBef>
          </a:pPr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18. คนในครัวเรือนที่จบการศึกษาภาคบังคับ 9 ปี ที่ไม่ได้เรียนต่อและยังไม่มีงานทำ ได้รับการฝึกอบรมด้านอาชีพ</a:t>
          </a: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20. คนอายุ 15-59 ปี มีอาชีพและรายได้</a:t>
          </a:r>
          <a:endParaRPr lang="en-US" sz="2000" b="1" kern="1200">
            <a:solidFill>
              <a:srgbClr val="FF0000"/>
            </a:solidFill>
            <a:effectLst/>
            <a:latin typeface="TH Chakra Petch" panose="02000506000000020004" pitchFamily="2" charset="-34"/>
            <a:ea typeface="+mn-ea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  <a:endParaRPr lang="th-TH" sz="2000" b="1">
            <a:solidFill>
              <a:srgbClr val="FF0000"/>
            </a:solidFill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2000" b="1"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algn="thaiDist">
            <a:spcBef>
              <a:spcPts val="600"/>
            </a:spcBef>
          </a:pPr>
          <a:endParaRPr lang="th-TH" sz="2000" b="1">
            <a:solidFill>
              <a:schemeClr val="tx1">
                <a:lumMod val="75000"/>
                <a:lumOff val="25000"/>
              </a:schemeClr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7</xdr:col>
      <xdr:colOff>204108</xdr:colOff>
      <xdr:row>23</xdr:row>
      <xdr:rowOff>140874</xdr:rowOff>
    </xdr:from>
    <xdr:to>
      <xdr:col>13</xdr:col>
      <xdr:colOff>383402</xdr:colOff>
      <xdr:row>32</xdr:row>
      <xdr:rowOff>338508</xdr:rowOff>
    </xdr:to>
    <xdr:sp macro="" textlink="">
      <xdr:nvSpPr>
        <xdr:cNvPr id="82" name="Rectangle 81"/>
        <xdr:cNvSpPr/>
      </xdr:nvSpPr>
      <xdr:spPr>
        <a:xfrm>
          <a:off x="3252108" y="9910803"/>
          <a:ext cx="2791865" cy="36266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4. น้ำเพื่อการเกษตร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การมีที่ดินทำกิน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8. การมีงานทำ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9. การทำงานในสถานประกอบการ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13. การประกอบอุตสาหกรรมในครัวเรือน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26. คุณภาพดิน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28. คุณภาพน้ำ</a:t>
          </a:r>
        </a:p>
      </xdr:txBody>
    </xdr:sp>
    <xdr:clientData/>
  </xdr:twoCellAnchor>
  <xdr:twoCellAnchor>
    <xdr:from>
      <xdr:col>14</xdr:col>
      <xdr:colOff>123840</xdr:colOff>
      <xdr:row>24</xdr:row>
      <xdr:rowOff>14407</xdr:rowOff>
    </xdr:from>
    <xdr:to>
      <xdr:col>20</xdr:col>
      <xdr:colOff>221717</xdr:colOff>
      <xdr:row>26</xdr:row>
      <xdr:rowOff>87951</xdr:rowOff>
    </xdr:to>
    <xdr:grpSp>
      <xdr:nvGrpSpPr>
        <xdr:cNvPr id="83" name="Group 82"/>
        <xdr:cNvGrpSpPr/>
      </xdr:nvGrpSpPr>
      <xdr:grpSpPr>
        <a:xfrm>
          <a:off x="6124590" y="10120432"/>
          <a:ext cx="2783927" cy="835544"/>
          <a:chOff x="8467385" y="3505463"/>
          <a:chExt cx="3419021" cy="835544"/>
        </a:xfrm>
      </xdr:grpSpPr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(78.57%)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(21.43%)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258535</xdr:colOff>
      <xdr:row>35</xdr:row>
      <xdr:rowOff>119748</xdr:rowOff>
    </xdr:from>
    <xdr:to>
      <xdr:col>20</xdr:col>
      <xdr:colOff>184007</xdr:colOff>
      <xdr:row>51</xdr:row>
      <xdr:rowOff>66626</xdr:rowOff>
    </xdr:to>
    <xdr:grpSp>
      <xdr:nvGrpSpPr>
        <xdr:cNvPr id="143" name="Group 142"/>
        <xdr:cNvGrpSpPr/>
      </xdr:nvGrpSpPr>
      <xdr:grpSpPr>
        <a:xfrm>
          <a:off x="258535" y="14416773"/>
          <a:ext cx="8612272" cy="6042878"/>
          <a:chOff x="204107" y="14107886"/>
          <a:chExt cx="8729293" cy="6042878"/>
        </a:xfrm>
      </xdr:grpSpPr>
      <xdr:grpSp>
        <xdr:nvGrpSpPr>
          <xdr:cNvPr id="92" name="Group 91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4" name="Rectangle 93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95" name="Group 94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7" name="Rectangle 96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6" name="Rectangle 95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สารสนเทศเพื่อการจัดการ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ทุนของชุมชน</a:t>
              </a:r>
            </a:p>
          </xdr:txBody>
        </xdr:sp>
      </xdr:grpSp>
      <xdr:grpSp>
        <xdr:nvGrpSpPr>
          <xdr:cNvPr id="98" name="Group 97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9" name="Rectangle 98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00" name="Rectangle 99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01" name="Group 1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102" name="Oval 101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03" name="Group 102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04" name="Freeform 103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5" name="Freeform 104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6" name="Freeform 105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7" name="Freeform 106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8" name="Freeform 107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9" name="Freeform 108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0" name="Freeform 109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1" name="Freeform 110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2" name="Freeform 111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3" name="Freeform 112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4" name="Freeform 113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5" name="Freeform 114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6" name="Freeform 115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7" name="Freeform 116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8" name="Freeform 117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9" name="Freeform 118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0" name="Freeform 119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1" name="Freeform 120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2" name="Freeform 121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3" name="Freeform 122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4" name="Freeform 123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5" name="Freeform 124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6" name="Freeform 125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7" name="Freeform 126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8" name="Freeform 127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9" name="Freeform 128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0" name="Freeform 129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1" name="Freeform 130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2" name="Freeform 131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3" name="Freeform 132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34" name="Group 13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35" name="Oval 134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36" name="Group 135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37" name="Freeform 136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8" name="Freeform 137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9" name="Freeform 138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40" name="Group 139"/>
          <xdr:cNvGrpSpPr/>
        </xdr:nvGrpSpPr>
        <xdr:grpSpPr>
          <a:xfrm>
            <a:off x="7215738" y="14107886"/>
            <a:ext cx="662668" cy="989502"/>
            <a:chOff x="7210375" y="7458075"/>
            <a:chExt cx="657225" cy="989502"/>
          </a:xfrm>
        </xdr:grpSpPr>
        <xdr:sp macro="" textlink="">
          <xdr:nvSpPr>
            <xdr:cNvPr id="141" name="Oval 140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0375" y="770572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2" name="Rectangle 141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2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53</xdr:row>
      <xdr:rowOff>108862</xdr:rowOff>
    </xdr:from>
    <xdr:to>
      <xdr:col>20</xdr:col>
      <xdr:colOff>184005</xdr:colOff>
      <xdr:row>69</xdr:row>
      <xdr:rowOff>55740</xdr:rowOff>
    </xdr:to>
    <xdr:grpSp>
      <xdr:nvGrpSpPr>
        <xdr:cNvPr id="145" name="Group 144"/>
        <xdr:cNvGrpSpPr/>
      </xdr:nvGrpSpPr>
      <xdr:grpSpPr>
        <a:xfrm>
          <a:off x="258533" y="21263887"/>
          <a:ext cx="8612272" cy="6042878"/>
          <a:chOff x="204107" y="14107886"/>
          <a:chExt cx="8729293" cy="6042878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5" name="Rectangle 194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6" name="Rectangle 195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7" name="Group 146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3" name="Rectangle 192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4" name="Rectangle 193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สารสนเทศเพื่อจัดการ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ความเสี่ยงของชุมชน</a:t>
              </a:r>
            </a:p>
          </xdr:txBody>
        </xdr:sp>
      </xdr:grpSp>
      <xdr:grpSp>
        <xdr:nvGrpSpPr>
          <xdr:cNvPr id="148" name="Group 147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1" name="Rectangle 190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2" name="Rectangle 191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9" name="Group 148"/>
          <xdr:cNvGrpSpPr/>
        </xdr:nvGrpSpPr>
        <xdr:grpSpPr>
          <a:xfrm>
            <a:off x="1292679" y="14365061"/>
            <a:ext cx="664028" cy="657225"/>
            <a:chOff x="1536019" y="1266056"/>
            <a:chExt cx="657225" cy="657225"/>
          </a:xfrm>
        </xdr:grpSpPr>
        <xdr:sp macro="" textlink="">
          <xdr:nvSpPr>
            <xdr:cNvPr id="159" name="Oval 158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6605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60" name="Group 159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61" name="Freeform 160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2" name="Freeform 161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3" name="Freeform 162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4" name="Freeform 163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5" name="Freeform 164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6" name="Freeform 165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7" name="Freeform 166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8" name="Freeform 167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9" name="Freeform 168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0" name="Freeform 169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1" name="Freeform 170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2" name="Freeform 171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3" name="Freeform 172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4" name="Freeform 173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5" name="Freeform 174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6" name="Freeform 175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7" name="Freeform 176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8" name="Freeform 177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9" name="Freeform 178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0" name="Freeform 179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1" name="Freeform 180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2" name="Freeform 181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3" name="Freeform 182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4" name="Freeform 183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5" name="Freeform 184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6" name="Freeform 185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7" name="Freeform 186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8" name="Freeform 187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9" name="Freeform 188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90" name="Freeform 189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0" name="Group 149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54" name="Oval 153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55" name="Group 154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56" name="Freeform 155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7" name="Freeform 156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8" name="Freeform 157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1" name="Group 150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152" name="Oval 151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2477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3" name="Rectangle 152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3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231320</xdr:colOff>
      <xdr:row>71</xdr:row>
      <xdr:rowOff>122463</xdr:rowOff>
    </xdr:from>
    <xdr:to>
      <xdr:col>20</xdr:col>
      <xdr:colOff>156792</xdr:colOff>
      <xdr:row>87</xdr:row>
      <xdr:rowOff>69341</xdr:rowOff>
    </xdr:to>
    <xdr:grpSp>
      <xdr:nvGrpSpPr>
        <xdr:cNvPr id="197" name="Group 196"/>
        <xdr:cNvGrpSpPr/>
      </xdr:nvGrpSpPr>
      <xdr:grpSpPr>
        <a:xfrm>
          <a:off x="231320" y="28135488"/>
          <a:ext cx="8612272" cy="6042878"/>
          <a:chOff x="204107" y="14107886"/>
          <a:chExt cx="8729293" cy="6042878"/>
        </a:xfrm>
      </xdr:grpSpPr>
      <xdr:grpSp>
        <xdr:nvGrpSpPr>
          <xdr:cNvPr id="198" name="Group 197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7" name="Rectangle 246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8" name="Rectangle 247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99" name="Group 198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5" name="Rectangle 244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6" name="Rectangle 245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สารสนเทศเพื่อการแก้ไข</a:t>
              </a:r>
              <a:b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</a:br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ปัญหาความยากจน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0" name="Group 19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3" name="Rectangle 242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4" name="Rectangle 243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1" name="Group 2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11" name="Oval 210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12" name="Group 211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13" name="Freeform 212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4" name="Freeform 213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5" name="Freeform 214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6" name="Freeform 215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7" name="Freeform 216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8" name="Freeform 217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9" name="Freeform 218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0" name="Freeform 219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1" name="Freeform 220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2" name="Freeform 221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3" name="Freeform 222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4" name="Freeform 223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5" name="Freeform 224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6" name="Freeform 225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7" name="Freeform 226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8" name="Freeform 227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9" name="Freeform 228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0" name="Freeform 229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1" name="Freeform 230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2" name="Freeform 231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3" name="Freeform 232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4" name="Freeform 233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5" name="Freeform 234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6" name="Freeform 235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7" name="Freeform 236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8" name="Freeform 237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9" name="Freeform 238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0" name="Freeform 239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1" name="Freeform 240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2" name="Freeform 241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2" name="Group 201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06" name="Oval 205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07" name="Group 206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08" name="Freeform 207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9" name="Freeform 208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0" name="Freeform 209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3" name="Group 202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204" name="Oval 203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05" name="Rectangle 204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4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89</xdr:row>
      <xdr:rowOff>122461</xdr:rowOff>
    </xdr:from>
    <xdr:to>
      <xdr:col>20</xdr:col>
      <xdr:colOff>184005</xdr:colOff>
      <xdr:row>105</xdr:row>
      <xdr:rowOff>69339</xdr:rowOff>
    </xdr:to>
    <xdr:grpSp>
      <xdr:nvGrpSpPr>
        <xdr:cNvPr id="249" name="Group 248"/>
        <xdr:cNvGrpSpPr/>
      </xdr:nvGrpSpPr>
      <xdr:grpSpPr>
        <a:xfrm>
          <a:off x="258533" y="34993486"/>
          <a:ext cx="8612272" cy="6042878"/>
          <a:chOff x="204107" y="14107886"/>
          <a:chExt cx="8729293" cy="6042878"/>
        </a:xfrm>
      </xdr:grpSpPr>
      <xdr:grpSp>
        <xdr:nvGrpSpPr>
          <xdr:cNvPr id="250" name="Group 24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9" name="Rectangle 298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00" name="Rectangle 299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1" name="Group 250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7" name="Rectangle 296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8" name="Rectangle 297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สารสนเทศเพื่อการบริหาร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จัดการชุมชน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2" name="Group 251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5" name="Rectangle 294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6" name="Rectangle 295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3" name="Group 252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63" name="Oval 262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64" name="Group 263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65" name="Freeform 264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6" name="Freeform 265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7" name="Freeform 266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8" name="Freeform 267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9" name="Freeform 268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0" name="Freeform 269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1" name="Freeform 270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2" name="Freeform 271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3" name="Freeform 272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4" name="Freeform 273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5" name="Freeform 274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6" name="Freeform 275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7" name="Freeform 276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8" name="Freeform 277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9" name="Freeform 278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0" name="Freeform 279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1" name="Freeform 280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2" name="Freeform 281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3" name="Freeform 282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4" name="Freeform 283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5" name="Freeform 284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6" name="Freeform 285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7" name="Freeform 286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8" name="Freeform 287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9" name="Freeform 288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0" name="Freeform 289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1" name="Freeform 290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2" name="Freeform 291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3" name="Freeform 292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4" name="Freeform 293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4" name="Group 25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58" name="Oval 257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59" name="Group 258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60" name="Freeform 259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1" name="Freeform 260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2" name="Freeform 261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5" name="Group 254"/>
          <xdr:cNvGrpSpPr/>
        </xdr:nvGrpSpPr>
        <xdr:grpSpPr>
          <a:xfrm>
            <a:off x="7206084" y="14107886"/>
            <a:ext cx="662668" cy="989502"/>
            <a:chOff x="7200800" y="7458075"/>
            <a:chExt cx="657225" cy="989502"/>
          </a:xfrm>
        </xdr:grpSpPr>
        <xdr:sp macro="" textlink="">
          <xdr:nvSpPr>
            <xdr:cNvPr id="256" name="Oval 255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0080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57" name="Rectangle 256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5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340178</xdr:colOff>
      <xdr:row>41</xdr:row>
      <xdr:rowOff>372614</xdr:rowOff>
    </xdr:from>
    <xdr:to>
      <xdr:col>7</xdr:col>
      <xdr:colOff>40821</xdr:colOff>
      <xdr:row>42</xdr:row>
      <xdr:rowOff>317857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70D38E9A-94A7-447A-89C1-EB62E888BD09}"/>
            </a:ext>
          </a:extLst>
        </xdr:cNvPr>
        <xdr:cNvSpPr/>
      </xdr:nvSpPr>
      <xdr:spPr>
        <a:xfrm>
          <a:off x="340178" y="17000543"/>
          <a:ext cx="2748643" cy="3262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r>
            <a:rPr lang="th-TH" sz="24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ครัวเรือนมีการออมเงิน</a:t>
          </a:r>
        </a:p>
      </xdr:txBody>
    </xdr:sp>
    <xdr:clientData/>
  </xdr:twoCellAnchor>
  <xdr:twoCellAnchor>
    <xdr:from>
      <xdr:col>7</xdr:col>
      <xdr:colOff>272143</xdr:colOff>
      <xdr:row>42</xdr:row>
      <xdr:rowOff>40822</xdr:rowOff>
    </xdr:from>
    <xdr:to>
      <xdr:col>13</xdr:col>
      <xdr:colOff>367394</xdr:colOff>
      <xdr:row>48</xdr:row>
      <xdr:rowOff>175998</xdr:rowOff>
    </xdr:to>
    <xdr:sp macro="" textlink="">
      <xdr:nvSpPr>
        <xdr:cNvPr id="302" name="Rectangle 301"/>
        <xdr:cNvSpPr/>
      </xdr:nvSpPr>
      <xdr:spPr>
        <a:xfrm>
          <a:off x="3272518" y="16890547"/>
          <a:ext cx="2667001" cy="24211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1. ถนน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2. น้ำดื่ม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3. น้ำใช้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5. ไฟฟ้า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7. การติดต่อสื่อสาร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95250</xdr:colOff>
      <xdr:row>42</xdr:row>
      <xdr:rowOff>108857</xdr:rowOff>
    </xdr:from>
    <xdr:to>
      <xdr:col>20</xdr:col>
      <xdr:colOff>204108</xdr:colOff>
      <xdr:row>44</xdr:row>
      <xdr:rowOff>182401</xdr:rowOff>
    </xdr:to>
    <xdr:grpSp>
      <xdr:nvGrpSpPr>
        <xdr:cNvPr id="303" name="Group 302"/>
        <xdr:cNvGrpSpPr/>
      </xdr:nvGrpSpPr>
      <xdr:grpSpPr>
        <a:xfrm>
          <a:off x="6096000" y="17072882"/>
          <a:ext cx="2794908" cy="835544"/>
          <a:chOff x="8467385" y="3505463"/>
          <a:chExt cx="3419021" cy="835544"/>
        </a:xfrm>
      </xdr:grpSpPr>
      <xdr:sp macro="" textlink="">
        <xdr:nvSpPr>
          <xdr:cNvPr id="304" name="Rectangle 303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(87.50%)</a:t>
            </a:r>
          </a:p>
        </xdr:txBody>
      </xdr:sp>
      <xdr:sp macro="" textlink="">
        <xdr:nvSpPr>
          <xdr:cNvPr id="305" name="Rectangle 304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(12.50%)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276876</xdr:colOff>
      <xdr:row>59</xdr:row>
      <xdr:rowOff>180830</xdr:rowOff>
    </xdr:from>
    <xdr:to>
      <xdr:col>7</xdr:col>
      <xdr:colOff>276876</xdr:colOff>
      <xdr:row>68</xdr:row>
      <xdr:rowOff>367692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70D38E9A-94A7-447A-89C1-EB62E888BD09}"/>
            </a:ext>
          </a:extLst>
        </xdr:cNvPr>
        <xdr:cNvSpPr/>
      </xdr:nvSpPr>
      <xdr:spPr>
        <a:xfrm>
          <a:off x="276876" y="23695156"/>
          <a:ext cx="3014870" cy="3615862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1. เด็กแรกเกิดมีน้ำหนัก 2,500 กรัม ขึ้นไป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2. เด็กแรกเกิดได้กินนมแม่อย่างเดียวอย่างน้อย 6 เดือน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3. เด็กแรกเกิดถึง 12 ปี ได้รับวัคซีคป้องกันโรคครบตามตาราง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4. ครัวเรือนกินอาหารถูกสุขลักษณะ ปลอดภัยและได้มาตรฐาน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5. ครัวเรือนมีการใช้ยาเพื่อบำบัดบรรเทาอาการเจ็บป่วยฯ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คนอายุ 35 ปีขึ้นไป ได้รับการตรวจสุขภาพประจำปี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7. คนอายุ 6 ปีขึ้นไป ออกกำลังกายอย่างน้อยสัปดาห์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ละ 3 วัน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ครัวเรือนมีการจัดการบ้านเรือนเป็นระบบระเบียบ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ครัวเรือนไม่ถูกรบกวนจากมลพิษ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13. ครัวเรือนมีกาป้องกันอุบัติภัยและภัยธรรมชาติอย่างถูกวิธี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ครัวเรือนมีความปลอดภัยในชีวิตและทรัพย์สิน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เด็กอายุ 3 - 5 ปี ได้รับบริการเลี้ยงดูเตรียมความพร้อม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ก่อนวัยเรียน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เด็กอายุ 6 - 14 ปี ได้รับการศึกษาภาคบังคับ 9 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เด็กจบชั้น ม.3 ได้เรียนต่อชั้น ม.4 หรือเทียบเท่า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24. คนในครัวเรือนไม่ดื่มสุรา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25. คนในครัวเรือนไม่สูบบุหรี่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ครอบครัวมีความอบอุ่น</a:t>
          </a:r>
        </a:p>
      </xdr:txBody>
    </xdr:sp>
    <xdr:clientData/>
  </xdr:twoCellAnchor>
  <xdr:twoCellAnchor>
    <xdr:from>
      <xdr:col>7</xdr:col>
      <xdr:colOff>272141</xdr:colOff>
      <xdr:row>59</xdr:row>
      <xdr:rowOff>312968</xdr:rowOff>
    </xdr:from>
    <xdr:to>
      <xdr:col>13</xdr:col>
      <xdr:colOff>394608</xdr:colOff>
      <xdr:row>65</xdr:row>
      <xdr:rowOff>294255</xdr:rowOff>
    </xdr:to>
    <xdr:sp macro="" textlink="">
      <xdr:nvSpPr>
        <xdr:cNvPr id="307" name="Rectangle 306"/>
        <xdr:cNvSpPr/>
      </xdr:nvSpPr>
      <xdr:spPr>
        <a:xfrm>
          <a:off x="3320141" y="23798897"/>
          <a:ext cx="2735038" cy="226728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ความปลอดภัยในการทำงาน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การป้องกันโรคติดต่อ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การกีฬา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การจัดการสภาพสิ่งแวดล้อม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ความปลอดภัยจากยาเสพติด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32. ความปลอดภัยจากความเสี่ยงในชุมชน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33. ความปลอดภัยจากภัยพิบัติ</a:t>
          </a:r>
        </a:p>
      </xdr:txBody>
    </xdr:sp>
    <xdr:clientData/>
  </xdr:twoCellAnchor>
  <xdr:twoCellAnchor>
    <xdr:from>
      <xdr:col>14</xdr:col>
      <xdr:colOff>95247</xdr:colOff>
      <xdr:row>60</xdr:row>
      <xdr:rowOff>149683</xdr:rowOff>
    </xdr:from>
    <xdr:to>
      <xdr:col>20</xdr:col>
      <xdr:colOff>217715</xdr:colOff>
      <xdr:row>62</xdr:row>
      <xdr:rowOff>223227</xdr:rowOff>
    </xdr:to>
    <xdr:grpSp>
      <xdr:nvGrpSpPr>
        <xdr:cNvPr id="308" name="Group 307"/>
        <xdr:cNvGrpSpPr/>
      </xdr:nvGrpSpPr>
      <xdr:grpSpPr>
        <a:xfrm>
          <a:off x="6095997" y="23971708"/>
          <a:ext cx="2808518" cy="835544"/>
          <a:chOff x="8467385" y="3505463"/>
          <a:chExt cx="3419021" cy="835544"/>
        </a:xfrm>
      </xdr:grpSpPr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(29.17%)</a:t>
            </a:r>
          </a:p>
        </xdr:txBody>
      </xdr:sp>
      <xdr:sp macro="" textlink="">
        <xdr:nvSpPr>
          <xdr:cNvPr id="310" name="Rectangle 309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(70.83%)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263208</xdr:colOff>
      <xdr:row>78</xdr:row>
      <xdr:rowOff>35428</xdr:rowOff>
    </xdr:from>
    <xdr:to>
      <xdr:col>7</xdr:col>
      <xdr:colOff>123825</xdr:colOff>
      <xdr:row>84</xdr:row>
      <xdr:rowOff>78271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70D38E9A-94A7-447A-89C1-EB62E888BD09}"/>
            </a:ext>
          </a:extLst>
        </xdr:cNvPr>
        <xdr:cNvSpPr/>
      </xdr:nvSpPr>
      <xdr:spPr>
        <a:xfrm>
          <a:off x="263208" y="30601153"/>
          <a:ext cx="2860992" cy="23288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8. ครัวเรือนมีความมั่นคงในที่อยู่อาศัย 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19. คนอายุ 15 - 59 ปี อ่าน เขียนภาษาไทยและคิดเลขอย่างง่ายได้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20. คนอายุ 15 - 59 ปี มีอาชีพและมีรายได้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22. รายได้เฉลี่ยของคนในครัวเรือนต่อปี</a:t>
          </a:r>
        </a:p>
      </xdr:txBody>
    </xdr:sp>
    <xdr:clientData/>
  </xdr:twoCellAnchor>
  <xdr:twoCellAnchor>
    <xdr:from>
      <xdr:col>7</xdr:col>
      <xdr:colOff>221795</xdr:colOff>
      <xdr:row>77</xdr:row>
      <xdr:rowOff>351063</xdr:rowOff>
    </xdr:from>
    <xdr:to>
      <xdr:col>13</xdr:col>
      <xdr:colOff>381000</xdr:colOff>
      <xdr:row>84</xdr:row>
      <xdr:rowOff>196033</xdr:rowOff>
    </xdr:to>
    <xdr:sp macro="" textlink="">
      <xdr:nvSpPr>
        <xdr:cNvPr id="312" name="Rectangle 311"/>
        <xdr:cNvSpPr/>
      </xdr:nvSpPr>
      <xdr:spPr>
        <a:xfrm>
          <a:off x="3222170" y="30535788"/>
          <a:ext cx="2730955" cy="251197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การมีที่ดินทีทำกิน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endParaRPr lang="th-TH" sz="9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18. ระกับการศึกษาของประชาชน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19. อัตราการเรียนต่อของประชาชน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20. การได้รับการศึกษา </a:t>
          </a:r>
        </a:p>
        <a:p>
          <a:endParaRPr lang="th-TH" sz="900" b="1"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78920</xdr:colOff>
      <xdr:row>78</xdr:row>
      <xdr:rowOff>74838</xdr:rowOff>
    </xdr:from>
    <xdr:to>
      <xdr:col>20</xdr:col>
      <xdr:colOff>161925</xdr:colOff>
      <xdr:row>80</xdr:row>
      <xdr:rowOff>148382</xdr:rowOff>
    </xdr:to>
    <xdr:grpSp>
      <xdr:nvGrpSpPr>
        <xdr:cNvPr id="313" name="Group 312"/>
        <xdr:cNvGrpSpPr/>
      </xdr:nvGrpSpPr>
      <xdr:grpSpPr>
        <a:xfrm>
          <a:off x="6079670" y="30754863"/>
          <a:ext cx="2769055" cy="835544"/>
          <a:chOff x="8467385" y="3505463"/>
          <a:chExt cx="3419021" cy="835544"/>
        </a:xfrm>
      </xdr:grpSpPr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(64.29%)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(35.71%)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249009</xdr:colOff>
      <xdr:row>95</xdr:row>
      <xdr:rowOff>217711</xdr:rowOff>
    </xdr:from>
    <xdr:to>
      <xdr:col>7</xdr:col>
      <xdr:colOff>85726</xdr:colOff>
      <xdr:row>104</xdr:row>
      <xdr:rowOff>306597</xdr:rowOff>
    </xdr:to>
    <xdr:sp macro="" textlink="">
      <xdr:nvSpPr>
        <xdr:cNvPr id="316" name="Rectangle 315"/>
        <xdr:cNvSpPr/>
      </xdr:nvSpPr>
      <xdr:spPr>
        <a:xfrm>
          <a:off x="249009" y="37412836"/>
          <a:ext cx="2837092" cy="351788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9. ครัวเรือนมีน้ำสะอาดสำหรับดื่มและบริโภคเพียงพอตลอดปี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ครัวเรือนมีน้ำใช้ตลอดปี อย่างน้อยคนละ 45 ลิตรต่อวัน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26. คนอายุ 6 ปีขึ้นไป ปฏิบัติกิจกรรมทางศาสนา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27. ผู้สูงอายุ ได้รับการดูแลจากครอบครัว/ชุมชน/ภาครัฐ/เอกชน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28. ผู้พิการ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29. ผู้ป่วยโรคเรื้อรัง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ครัวเรือนมีส่วนร่วมทำกิจกรรมสาธารณะ</a:t>
          </a:r>
        </a:p>
      </xdr:txBody>
    </xdr:sp>
    <xdr:clientData/>
  </xdr:twoCellAnchor>
  <xdr:twoCellAnchor>
    <xdr:from>
      <xdr:col>7</xdr:col>
      <xdr:colOff>201383</xdr:colOff>
      <xdr:row>95</xdr:row>
      <xdr:rowOff>303436</xdr:rowOff>
    </xdr:from>
    <xdr:to>
      <xdr:col>14</xdr:col>
      <xdr:colOff>57150</xdr:colOff>
      <xdr:row>102</xdr:row>
      <xdr:rowOff>12471</xdr:rowOff>
    </xdr:to>
    <xdr:sp macro="" textlink="">
      <xdr:nvSpPr>
        <xdr:cNvPr id="317" name="Rectangle 316"/>
        <xdr:cNvSpPr/>
      </xdr:nvSpPr>
      <xdr:spPr>
        <a:xfrm>
          <a:off x="3201758" y="37346161"/>
          <a:ext cx="2856142" cy="23760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endParaRPr lang="th-TH" sz="8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21. การมีส่วนร่วมของชุมชน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22. การรวมกลุ่มของชุมชน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24. การเรียนรู้โดยชุมชน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25. การได้รับความคุ้มครองทางสังคม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29.การปลูกป่าหรือไม้ยืนต้น</a:t>
          </a:r>
        </a:p>
      </xdr:txBody>
    </xdr:sp>
    <xdr:clientData/>
  </xdr:twoCellAnchor>
  <xdr:twoCellAnchor>
    <xdr:from>
      <xdr:col>14</xdr:col>
      <xdr:colOff>115659</xdr:colOff>
      <xdr:row>96</xdr:row>
      <xdr:rowOff>93886</xdr:rowOff>
    </xdr:from>
    <xdr:to>
      <xdr:col>20</xdr:col>
      <xdr:colOff>190501</xdr:colOff>
      <xdr:row>98</xdr:row>
      <xdr:rowOff>167430</xdr:rowOff>
    </xdr:to>
    <xdr:grpSp>
      <xdr:nvGrpSpPr>
        <xdr:cNvPr id="318" name="Group 317"/>
        <xdr:cNvGrpSpPr/>
      </xdr:nvGrpSpPr>
      <xdr:grpSpPr>
        <a:xfrm>
          <a:off x="6116409" y="37631911"/>
          <a:ext cx="2760892" cy="835544"/>
          <a:chOff x="8467385" y="3505463"/>
          <a:chExt cx="3419021" cy="835544"/>
        </a:xfrm>
      </xdr:grpSpPr>
      <xdr:sp macro="" textlink="">
        <xdr:nvSpPr>
          <xdr:cNvPr id="319" name="Rectangle 318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(46.15%)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(53.85%)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61495" y="805783"/>
    <xdr:ext cx="8807577" cy="5382441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186269</xdr:colOff>
      <xdr:row>2</xdr:row>
      <xdr:rowOff>75581</xdr:rowOff>
    </xdr:from>
    <xdr:to>
      <xdr:col>21</xdr:col>
      <xdr:colOff>84668</xdr:colOff>
      <xdr:row>31</xdr:row>
      <xdr:rowOff>0</xdr:rowOff>
    </xdr:to>
    <xdr:graphicFrame macro="">
      <xdr:nvGraphicFramePr>
        <xdr:cNvPr id="2" name="แผนภูมิ 1" descr="หกดไพหดกไห" title="455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42333</xdr:colOff>
      <xdr:row>10</xdr:row>
      <xdr:rowOff>96066</xdr:rowOff>
    </xdr:from>
    <xdr:to>
      <xdr:col>4</xdr:col>
      <xdr:colOff>109681</xdr:colOff>
      <xdr:row>11</xdr:row>
      <xdr:rowOff>250745</xdr:rowOff>
    </xdr:to>
    <xdr:sp macro="" textlink="">
      <xdr:nvSpPr>
        <xdr:cNvPr id="16" name="Right Arrow 15"/>
        <xdr:cNvSpPr/>
      </xdr:nvSpPr>
      <xdr:spPr bwMode="auto">
        <a:xfrm>
          <a:off x="1295237" y="2719104"/>
          <a:ext cx="213886" cy="257256"/>
        </a:xfrm>
        <a:prstGeom prst="rightArrow">
          <a:avLst/>
        </a:prstGeom>
        <a:noFill/>
        <a:ln>
          <a:solidFill>
            <a:srgbClr val="FFCC00"/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66756</xdr:colOff>
      <xdr:row>11</xdr:row>
      <xdr:rowOff>21169</xdr:rowOff>
    </xdr:from>
    <xdr:to>
      <xdr:col>16</xdr:col>
      <xdr:colOff>280642</xdr:colOff>
      <xdr:row>12</xdr:row>
      <xdr:rowOff>21982</xdr:rowOff>
    </xdr:to>
    <xdr:sp macro="" textlink="">
      <xdr:nvSpPr>
        <xdr:cNvPr id="26" name="Right Arrow 25"/>
        <xdr:cNvSpPr/>
      </xdr:nvSpPr>
      <xdr:spPr bwMode="auto">
        <a:xfrm>
          <a:off x="6184737" y="2746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52102</xdr:colOff>
      <xdr:row>15</xdr:row>
      <xdr:rowOff>87111</xdr:rowOff>
    </xdr:from>
    <xdr:to>
      <xdr:col>16</xdr:col>
      <xdr:colOff>265988</xdr:colOff>
      <xdr:row>16</xdr:row>
      <xdr:rowOff>241790</xdr:rowOff>
    </xdr:to>
    <xdr:sp macro="" textlink="">
      <xdr:nvSpPr>
        <xdr:cNvPr id="27" name="Right Arrow 26"/>
        <xdr:cNvSpPr/>
      </xdr:nvSpPr>
      <xdr:spPr bwMode="auto">
        <a:xfrm>
          <a:off x="6170083" y="3875130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21</xdr:row>
      <xdr:rowOff>28496</xdr:rowOff>
    </xdr:from>
    <xdr:to>
      <xdr:col>16</xdr:col>
      <xdr:colOff>258661</xdr:colOff>
      <xdr:row>22</xdr:row>
      <xdr:rowOff>29309</xdr:rowOff>
    </xdr:to>
    <xdr:sp macro="" textlink="">
      <xdr:nvSpPr>
        <xdr:cNvPr id="28" name="Right Arrow 27"/>
        <xdr:cNvSpPr/>
      </xdr:nvSpPr>
      <xdr:spPr bwMode="auto">
        <a:xfrm>
          <a:off x="6162756" y="5047438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26</xdr:row>
      <xdr:rowOff>28496</xdr:rowOff>
    </xdr:from>
    <xdr:to>
      <xdr:col>16</xdr:col>
      <xdr:colOff>258661</xdr:colOff>
      <xdr:row>27</xdr:row>
      <xdr:rowOff>29309</xdr:rowOff>
    </xdr:to>
    <xdr:sp macro="" textlink="">
      <xdr:nvSpPr>
        <xdr:cNvPr id="29" name="Right Arrow 28"/>
        <xdr:cNvSpPr/>
      </xdr:nvSpPr>
      <xdr:spPr bwMode="auto">
        <a:xfrm>
          <a:off x="6162756" y="6175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21981</xdr:colOff>
      <xdr:row>11</xdr:row>
      <xdr:rowOff>175847</xdr:rowOff>
    </xdr:from>
    <xdr:to>
      <xdr:col>11</xdr:col>
      <xdr:colOff>0</xdr:colOff>
      <xdr:row>11</xdr:row>
      <xdr:rowOff>175847</xdr:rowOff>
    </xdr:to>
    <xdr:cxnSp macro="">
      <xdr:nvCxnSpPr>
        <xdr:cNvPr id="5" name="Straight Arrow Connector 4"/>
        <xdr:cNvCxnSpPr/>
      </xdr:nvCxnSpPr>
      <xdr:spPr bwMode="auto">
        <a:xfrm>
          <a:off x="3773366" y="2901462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21981</xdr:colOff>
      <xdr:row>16</xdr:row>
      <xdr:rowOff>102578</xdr:rowOff>
    </xdr:from>
    <xdr:to>
      <xdr:col>11</xdr:col>
      <xdr:colOff>0</xdr:colOff>
      <xdr:row>16</xdr:row>
      <xdr:rowOff>102578</xdr:rowOff>
    </xdr:to>
    <xdr:cxnSp macro="">
      <xdr:nvCxnSpPr>
        <xdr:cNvPr id="30" name="Straight Arrow Connector 29"/>
        <xdr:cNvCxnSpPr/>
      </xdr:nvCxnSpPr>
      <xdr:spPr bwMode="auto">
        <a:xfrm>
          <a:off x="3773366" y="3993174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21</xdr:row>
      <xdr:rowOff>109905</xdr:rowOff>
    </xdr:from>
    <xdr:to>
      <xdr:col>10</xdr:col>
      <xdr:colOff>183174</xdr:colOff>
      <xdr:row>21</xdr:row>
      <xdr:rowOff>109905</xdr:rowOff>
    </xdr:to>
    <xdr:cxnSp macro="">
      <xdr:nvCxnSpPr>
        <xdr:cNvPr id="31" name="Straight Arrow Connector 30"/>
        <xdr:cNvCxnSpPr/>
      </xdr:nvCxnSpPr>
      <xdr:spPr bwMode="auto">
        <a:xfrm>
          <a:off x="3766040" y="5128847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26</xdr:row>
      <xdr:rowOff>117232</xdr:rowOff>
    </xdr:from>
    <xdr:to>
      <xdr:col>10</xdr:col>
      <xdr:colOff>183174</xdr:colOff>
      <xdr:row>26</xdr:row>
      <xdr:rowOff>117232</xdr:rowOff>
    </xdr:to>
    <xdr:cxnSp macro="">
      <xdr:nvCxnSpPr>
        <xdr:cNvPr id="32" name="Straight Arrow Connector 31"/>
        <xdr:cNvCxnSpPr/>
      </xdr:nvCxnSpPr>
      <xdr:spPr bwMode="auto">
        <a:xfrm>
          <a:off x="3766040" y="6264520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26</xdr:row>
      <xdr:rowOff>95252</xdr:rowOff>
    </xdr:from>
    <xdr:to>
      <xdr:col>21</xdr:col>
      <xdr:colOff>183174</xdr:colOff>
      <xdr:row>26</xdr:row>
      <xdr:rowOff>95252</xdr:rowOff>
    </xdr:to>
    <xdr:cxnSp macro="">
      <xdr:nvCxnSpPr>
        <xdr:cNvPr id="33" name="Straight Arrow Connector 32"/>
        <xdr:cNvCxnSpPr/>
      </xdr:nvCxnSpPr>
      <xdr:spPr bwMode="auto">
        <a:xfrm>
          <a:off x="8044963" y="6242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7328</xdr:colOff>
      <xdr:row>21</xdr:row>
      <xdr:rowOff>80598</xdr:rowOff>
    </xdr:from>
    <xdr:to>
      <xdr:col>21</xdr:col>
      <xdr:colOff>175847</xdr:colOff>
      <xdr:row>21</xdr:row>
      <xdr:rowOff>80598</xdr:rowOff>
    </xdr:to>
    <xdr:cxnSp macro="">
      <xdr:nvCxnSpPr>
        <xdr:cNvPr id="34" name="Straight Arrow Connector 33"/>
        <xdr:cNvCxnSpPr/>
      </xdr:nvCxnSpPr>
      <xdr:spPr bwMode="auto">
        <a:xfrm>
          <a:off x="8037636" y="5099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16</xdr:row>
      <xdr:rowOff>73271</xdr:rowOff>
    </xdr:from>
    <xdr:to>
      <xdr:col>21</xdr:col>
      <xdr:colOff>183174</xdr:colOff>
      <xdr:row>16</xdr:row>
      <xdr:rowOff>73271</xdr:rowOff>
    </xdr:to>
    <xdr:cxnSp macro="">
      <xdr:nvCxnSpPr>
        <xdr:cNvPr id="35" name="Straight Arrow Connector 34"/>
        <xdr:cNvCxnSpPr/>
      </xdr:nvCxnSpPr>
      <xdr:spPr bwMode="auto">
        <a:xfrm>
          <a:off x="8044963" y="396386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11</xdr:row>
      <xdr:rowOff>73272</xdr:rowOff>
    </xdr:from>
    <xdr:to>
      <xdr:col>21</xdr:col>
      <xdr:colOff>183174</xdr:colOff>
      <xdr:row>11</xdr:row>
      <xdr:rowOff>73272</xdr:rowOff>
    </xdr:to>
    <xdr:cxnSp macro="">
      <xdr:nvCxnSpPr>
        <xdr:cNvPr id="36" name="Straight Arrow Connector 35"/>
        <xdr:cNvCxnSpPr/>
      </xdr:nvCxnSpPr>
      <xdr:spPr bwMode="auto">
        <a:xfrm>
          <a:off x="8044963" y="279888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21982</xdr:colOff>
      <xdr:row>11</xdr:row>
      <xdr:rowOff>58618</xdr:rowOff>
    </xdr:from>
    <xdr:to>
      <xdr:col>27</xdr:col>
      <xdr:colOff>1</xdr:colOff>
      <xdr:row>11</xdr:row>
      <xdr:rowOff>58618</xdr:rowOff>
    </xdr:to>
    <xdr:cxnSp macro="">
      <xdr:nvCxnSpPr>
        <xdr:cNvPr id="39" name="Straight Arrow Connector 38"/>
        <xdr:cNvCxnSpPr/>
      </xdr:nvCxnSpPr>
      <xdr:spPr bwMode="auto">
        <a:xfrm>
          <a:off x="9869367" y="2784233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2975312</xdr:colOff>
      <xdr:row>0</xdr:row>
      <xdr:rowOff>36005</xdr:rowOff>
    </xdr:from>
    <xdr:to>
      <xdr:col>4</xdr:col>
      <xdr:colOff>514350</xdr:colOff>
      <xdr:row>3</xdr:row>
      <xdr:rowOff>257175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237" y="36005"/>
          <a:ext cx="2149138" cy="125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104776</xdr:colOff>
      <xdr:row>2</xdr:row>
      <xdr:rowOff>381000</xdr:rowOff>
    </xdr:from>
    <xdr:to>
      <xdr:col>1</xdr:col>
      <xdr:colOff>838201</xdr:colOff>
      <xdr:row>4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019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7</xdr:row>
      <xdr:rowOff>38101</xdr:rowOff>
    </xdr:from>
    <xdr:to>
      <xdr:col>2</xdr:col>
      <xdr:colOff>551918</xdr:colOff>
      <xdr:row>8</xdr:row>
      <xdr:rowOff>195836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647951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7</xdr:row>
      <xdr:rowOff>47625</xdr:rowOff>
    </xdr:from>
    <xdr:to>
      <xdr:col>2</xdr:col>
      <xdr:colOff>1180568</xdr:colOff>
      <xdr:row>8</xdr:row>
      <xdr:rowOff>205360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657475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1255939</xdr:colOff>
      <xdr:row>7</xdr:row>
      <xdr:rowOff>58512</xdr:rowOff>
    </xdr:from>
    <xdr:to>
      <xdr:col>2</xdr:col>
      <xdr:colOff>1817382</xdr:colOff>
      <xdr:row>8</xdr:row>
      <xdr:rowOff>216247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2681969"/>
          <a:ext cx="561443" cy="560507"/>
        </a:xfrm>
        <a:prstGeom prst="rect">
          <a:avLst/>
        </a:prstGeom>
      </xdr:spPr>
    </xdr:pic>
    <xdr:clientData/>
  </xdr:twoCellAnchor>
  <xdr:twoCellAnchor editAs="oneCell">
    <xdr:from>
      <xdr:col>2</xdr:col>
      <xdr:colOff>1928132</xdr:colOff>
      <xdr:row>7</xdr:row>
      <xdr:rowOff>61232</xdr:rowOff>
    </xdr:from>
    <xdr:to>
      <xdr:col>2</xdr:col>
      <xdr:colOff>2480736</xdr:colOff>
      <xdr:row>8</xdr:row>
      <xdr:rowOff>208299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418" y="2684689"/>
          <a:ext cx="552604" cy="549839"/>
        </a:xfrm>
        <a:prstGeom prst="rect">
          <a:avLst/>
        </a:prstGeom>
      </xdr:spPr>
    </xdr:pic>
    <xdr:clientData/>
  </xdr:twoCellAnchor>
  <xdr:twoCellAnchor editAs="oneCell">
    <xdr:from>
      <xdr:col>2</xdr:col>
      <xdr:colOff>2535011</xdr:colOff>
      <xdr:row>7</xdr:row>
      <xdr:rowOff>69397</xdr:rowOff>
    </xdr:from>
    <xdr:to>
      <xdr:col>2</xdr:col>
      <xdr:colOff>3096454</xdr:colOff>
      <xdr:row>8</xdr:row>
      <xdr:rowOff>227132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297" y="2692854"/>
          <a:ext cx="561443" cy="560507"/>
        </a:xfrm>
        <a:prstGeom prst="rect">
          <a:avLst/>
        </a:prstGeom>
      </xdr:spPr>
    </xdr:pic>
    <xdr:clientData/>
  </xdr:twoCellAnchor>
  <xdr:oneCellAnchor>
    <xdr:from>
      <xdr:col>2</xdr:col>
      <xdr:colOff>59871</xdr:colOff>
      <xdr:row>8</xdr:row>
      <xdr:rowOff>206828</xdr:rowOff>
    </xdr:from>
    <xdr:ext cx="476797" cy="327526"/>
    <xdr:sp macro="" textlink="">
      <xdr:nvSpPr>
        <xdr:cNvPr id="9" name="TextBox 8"/>
        <xdr:cNvSpPr txBox="1"/>
      </xdr:nvSpPr>
      <xdr:spPr>
        <a:xfrm>
          <a:off x="1749523" y="3213415"/>
          <a:ext cx="476797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อาชีพ</a:t>
          </a:r>
        </a:p>
      </xdr:txBody>
    </xdr:sp>
    <xdr:clientData/>
  </xdr:oneCellAnchor>
  <xdr:oneCellAnchor>
    <xdr:from>
      <xdr:col>2</xdr:col>
      <xdr:colOff>589484</xdr:colOff>
      <xdr:row>8</xdr:row>
      <xdr:rowOff>198546</xdr:rowOff>
    </xdr:from>
    <xdr:ext cx="642612" cy="327526"/>
    <xdr:sp macro="" textlink="">
      <xdr:nvSpPr>
        <xdr:cNvPr id="10" name="TextBox 9"/>
        <xdr:cNvSpPr txBox="1"/>
      </xdr:nvSpPr>
      <xdr:spPr>
        <a:xfrm>
          <a:off x="2279136" y="3205133"/>
          <a:ext cx="64261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8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ทุนชุมชน</a:t>
          </a:r>
        </a:p>
      </xdr:txBody>
    </xdr:sp>
    <xdr:clientData/>
  </xdr:oneCellAnchor>
  <xdr:oneCellAnchor>
    <xdr:from>
      <xdr:col>2</xdr:col>
      <xdr:colOff>1215650</xdr:colOff>
      <xdr:row>8</xdr:row>
      <xdr:rowOff>192865</xdr:rowOff>
    </xdr:from>
    <xdr:ext cx="695575" cy="327526"/>
    <xdr:sp macro="" textlink="">
      <xdr:nvSpPr>
        <xdr:cNvPr id="11" name="TextBox 10"/>
        <xdr:cNvSpPr txBox="1"/>
      </xdr:nvSpPr>
      <xdr:spPr>
        <a:xfrm>
          <a:off x="2905302" y="3199452"/>
          <a:ext cx="69557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CC00FF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ความเสี่ยง</a:t>
          </a:r>
        </a:p>
      </xdr:txBody>
    </xdr:sp>
    <xdr:clientData/>
  </xdr:oneCellAnchor>
  <xdr:oneCellAnchor>
    <xdr:from>
      <xdr:col>2</xdr:col>
      <xdr:colOff>1953038</xdr:colOff>
      <xdr:row>8</xdr:row>
      <xdr:rowOff>203988</xdr:rowOff>
    </xdr:from>
    <xdr:ext cx="532262" cy="327526"/>
    <xdr:sp macro="" textlink="">
      <xdr:nvSpPr>
        <xdr:cNvPr id="12" name="TextBox 11"/>
        <xdr:cNvSpPr txBox="1"/>
      </xdr:nvSpPr>
      <xdr:spPr>
        <a:xfrm>
          <a:off x="3642690" y="3210575"/>
          <a:ext cx="53226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ยากจน</a:t>
          </a:r>
        </a:p>
      </xdr:txBody>
    </xdr:sp>
    <xdr:clientData/>
  </xdr:oneCellAnchor>
  <xdr:oneCellAnchor>
    <xdr:from>
      <xdr:col>2</xdr:col>
      <xdr:colOff>2505844</xdr:colOff>
      <xdr:row>8</xdr:row>
      <xdr:rowOff>209432</xdr:rowOff>
    </xdr:from>
    <xdr:ext cx="706604" cy="327526"/>
    <xdr:sp macro="" textlink="">
      <xdr:nvSpPr>
        <xdr:cNvPr id="13" name="TextBox 12"/>
        <xdr:cNvSpPr txBox="1"/>
      </xdr:nvSpPr>
      <xdr:spPr>
        <a:xfrm>
          <a:off x="4195496" y="3216019"/>
          <a:ext cx="70660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U163"/>
  <sheetViews>
    <sheetView view="pageBreakPreview" topLeftCell="A23" zoomScaleNormal="100" zoomScaleSheetLayoutView="100" workbookViewId="0">
      <selection activeCell="Z45" sqref="Z45"/>
    </sheetView>
  </sheetViews>
  <sheetFormatPr defaultColWidth="6.42578125" defaultRowHeight="30"/>
  <cols>
    <col min="1" max="14" width="6.42578125" style="245"/>
    <col min="15" max="15" width="8.42578125" style="245" customWidth="1"/>
    <col min="16" max="16" width="6.42578125" style="245"/>
    <col min="17" max="18" width="6.28515625" style="245" customWidth="1"/>
    <col min="19" max="21" width="6.42578125" style="246"/>
    <col min="22" max="16384" width="6.42578125" style="245"/>
  </cols>
  <sheetData>
    <row r="1" spans="1:21" ht="42" customHeight="1">
      <c r="A1" s="521" t="s">
        <v>223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</row>
    <row r="2" spans="1:21" s="405" customFormat="1" ht="26.25" customHeight="1">
      <c r="A2" s="402" t="s">
        <v>32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4"/>
      <c r="T2" s="404"/>
      <c r="U2" s="404"/>
    </row>
    <row r="3" spans="1:21" s="398" customFormat="1" ht="109.5" customHeight="1">
      <c r="A3" s="525" t="s">
        <v>360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</row>
    <row r="4" spans="1:21" s="405" customFormat="1" ht="24" customHeight="1">
      <c r="A4" s="406" t="s">
        <v>367</v>
      </c>
      <c r="B4" s="407"/>
      <c r="C4" s="407"/>
      <c r="D4" s="407"/>
      <c r="E4" s="407"/>
      <c r="F4" s="407"/>
      <c r="G4" s="408"/>
      <c r="H4" s="408"/>
      <c r="I4" s="408"/>
      <c r="J4" s="408"/>
      <c r="K4" s="408"/>
      <c r="L4" s="409"/>
      <c r="M4" s="409"/>
      <c r="N4" s="409"/>
      <c r="O4" s="409"/>
      <c r="P4" s="404"/>
      <c r="Q4" s="404"/>
      <c r="R4" s="404"/>
      <c r="S4" s="404"/>
      <c r="T4" s="404"/>
      <c r="U4" s="404"/>
    </row>
    <row r="5" spans="1:21" ht="111" customHeight="1">
      <c r="A5" s="524" t="s">
        <v>372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</row>
    <row r="6" spans="1:21" s="405" customFormat="1" ht="27.75" customHeight="1">
      <c r="A6" s="410" t="s">
        <v>268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04"/>
      <c r="M6" s="404"/>
      <c r="N6" s="404"/>
      <c r="O6" s="404"/>
      <c r="P6" s="404"/>
      <c r="Q6" s="404"/>
      <c r="R6" s="404"/>
      <c r="S6" s="404"/>
      <c r="T6" s="404"/>
      <c r="U6" s="404"/>
    </row>
    <row r="7" spans="1:21" s="398" customFormat="1" ht="20.25">
      <c r="A7" s="396" t="s">
        <v>361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</row>
    <row r="8" spans="1:21" s="398" customFormat="1" ht="20.25">
      <c r="A8" s="397"/>
      <c r="B8" s="396" t="s">
        <v>362</v>
      </c>
      <c r="C8" s="399"/>
      <c r="D8" s="399"/>
      <c r="E8" s="399"/>
      <c r="F8" s="399"/>
      <c r="G8" s="399"/>
      <c r="H8" s="399"/>
      <c r="I8" s="399"/>
      <c r="J8" s="399"/>
      <c r="K8" s="399"/>
      <c r="L8" s="397"/>
      <c r="M8" s="397"/>
      <c r="N8" s="397"/>
      <c r="O8" s="397"/>
      <c r="P8" s="397"/>
      <c r="Q8" s="397"/>
      <c r="R8" s="397"/>
      <c r="S8" s="397"/>
      <c r="T8" s="397"/>
      <c r="U8" s="397"/>
    </row>
    <row r="9" spans="1:21" s="398" customFormat="1" ht="20.25">
      <c r="A9" s="397"/>
      <c r="B9" s="400" t="s">
        <v>363</v>
      </c>
      <c r="C9" s="400"/>
      <c r="D9" s="400"/>
      <c r="E9" s="400"/>
      <c r="F9" s="400"/>
      <c r="G9" s="400"/>
      <c r="H9" s="400"/>
      <c r="I9" s="400"/>
      <c r="J9" s="400"/>
      <c r="K9" s="399"/>
      <c r="L9" s="397"/>
      <c r="M9" s="397"/>
      <c r="N9" s="397"/>
      <c r="O9" s="397"/>
      <c r="P9" s="397"/>
      <c r="Q9" s="397"/>
      <c r="R9" s="397"/>
      <c r="S9" s="397"/>
      <c r="T9" s="397"/>
      <c r="U9" s="397"/>
    </row>
    <row r="10" spans="1:21" s="398" customFormat="1" ht="20.25" customHeight="1">
      <c r="A10" s="397"/>
      <c r="B10" s="396" t="s">
        <v>364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7"/>
      <c r="M10" s="397"/>
      <c r="N10" s="397"/>
      <c r="O10" s="397"/>
      <c r="P10" s="397"/>
      <c r="Q10" s="397"/>
      <c r="R10" s="397"/>
      <c r="S10" s="397"/>
      <c r="T10" s="397"/>
      <c r="U10" s="397"/>
    </row>
    <row r="11" spans="1:21" s="398" customFormat="1" ht="20.25">
      <c r="A11" s="400" t="s">
        <v>365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398" customFormat="1" ht="20.25">
      <c r="A12" s="400" t="s">
        <v>366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397"/>
      <c r="M12" s="397"/>
      <c r="N12" s="397"/>
      <c r="O12" s="397"/>
      <c r="P12" s="397"/>
      <c r="Q12" s="397"/>
      <c r="R12" s="397"/>
      <c r="S12" s="397"/>
      <c r="T12" s="397"/>
      <c r="U12" s="397"/>
    </row>
    <row r="13" spans="1:21" s="398" customFormat="1" ht="20.25">
      <c r="A13" s="401" t="s">
        <v>369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397"/>
      <c r="M13" s="397"/>
      <c r="N13" s="397"/>
      <c r="O13" s="397"/>
      <c r="P13" s="397"/>
      <c r="Q13" s="397"/>
      <c r="R13" s="397"/>
      <c r="S13" s="397"/>
      <c r="T13" s="397"/>
      <c r="U13" s="397"/>
    </row>
    <row r="14" spans="1:21" s="398" customFormat="1" ht="24">
      <c r="A14" s="395" t="s">
        <v>373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397"/>
      <c r="M14" s="397"/>
      <c r="N14" s="397"/>
      <c r="O14" s="397"/>
      <c r="P14" s="397"/>
      <c r="Q14" s="397"/>
      <c r="R14" s="397"/>
      <c r="S14" s="397"/>
      <c r="T14" s="397"/>
      <c r="U14" s="397"/>
    </row>
    <row r="15" spans="1:21" s="249" customFormat="1" ht="8.2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spans="1:21" ht="45" customHeight="1">
      <c r="A16" s="526" t="s">
        <v>267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</row>
    <row r="17" spans="1:21" s="246" customFormat="1">
      <c r="A17" s="522" t="s">
        <v>266</v>
      </c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</row>
    <row r="18" spans="1:21" s="246" customFormat="1">
      <c r="A18" s="523"/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</row>
    <row r="19" spans="1:21" s="246" customFormat="1"/>
    <row r="20" spans="1:21" s="246" customFormat="1"/>
    <row r="21" spans="1:21" s="246" customFormat="1"/>
    <row r="22" spans="1:21" s="246" customFormat="1"/>
    <row r="23" spans="1:21" s="246" customFormat="1"/>
    <row r="24" spans="1:21" s="246" customFormat="1"/>
    <row r="25" spans="1:21" s="246" customFormat="1"/>
    <row r="26" spans="1:21" s="246" customFormat="1"/>
    <row r="27" spans="1:21" s="246" customFormat="1"/>
    <row r="28" spans="1:21" s="246" customFormat="1"/>
    <row r="29" spans="1:21" s="246" customFormat="1"/>
    <row r="30" spans="1:21" s="246" customFormat="1"/>
    <row r="31" spans="1:21" s="246" customFormat="1"/>
    <row r="32" spans="1:21" s="246" customFormat="1"/>
    <row r="33" spans="1:21" s="246" customFormat="1"/>
    <row r="34" spans="1:21" s="246" customFormat="1"/>
    <row r="35" spans="1:21" s="246" customFormat="1">
      <c r="A35" s="522" t="s">
        <v>266</v>
      </c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</row>
    <row r="36" spans="1:21" s="246" customFormat="1">
      <c r="A36" s="523"/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</row>
    <row r="37" spans="1:21" s="246" customFormat="1"/>
    <row r="38" spans="1:21" s="246" customFormat="1"/>
    <row r="39" spans="1:21" s="246" customFormat="1"/>
    <row r="40" spans="1:21" s="246" customFormat="1"/>
    <row r="41" spans="1:21" s="246" customFormat="1"/>
    <row r="42" spans="1:21" s="246" customFormat="1"/>
    <row r="43" spans="1:21" s="246" customFormat="1"/>
    <row r="44" spans="1:21" s="246" customFormat="1"/>
    <row r="45" spans="1:21" s="246" customFormat="1"/>
    <row r="46" spans="1:21" s="246" customFormat="1"/>
    <row r="47" spans="1:21" s="246" customFormat="1"/>
    <row r="48" spans="1:21" s="246" customFormat="1"/>
    <row r="49" spans="1:21" s="246" customFormat="1"/>
    <row r="50" spans="1:21" s="246" customFormat="1"/>
    <row r="51" spans="1:21" s="246" customFormat="1"/>
    <row r="52" spans="1:21" s="246" customFormat="1"/>
    <row r="53" spans="1:21" s="246" customFormat="1">
      <c r="A53" s="522" t="s">
        <v>266</v>
      </c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</row>
    <row r="54" spans="1:21" s="246" customFormat="1">
      <c r="A54" s="523"/>
      <c r="B54" s="523"/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</row>
    <row r="55" spans="1:21" s="246" customFormat="1"/>
    <row r="56" spans="1:21" s="246" customFormat="1"/>
    <row r="57" spans="1:21" s="246" customFormat="1"/>
    <row r="58" spans="1:21" s="246" customFormat="1"/>
    <row r="59" spans="1:21" s="246" customFormat="1"/>
    <row r="60" spans="1:21" s="246" customFormat="1"/>
    <row r="61" spans="1:21" s="246" customFormat="1"/>
    <row r="62" spans="1:21" s="246" customFormat="1"/>
    <row r="63" spans="1:21" s="246" customFormat="1"/>
    <row r="64" spans="1:21" s="246" customFormat="1"/>
    <row r="65" spans="1:21" s="246" customFormat="1"/>
    <row r="66" spans="1:21" s="246" customFormat="1"/>
    <row r="67" spans="1:21" s="246" customFormat="1"/>
    <row r="68" spans="1:21" s="246" customFormat="1"/>
    <row r="69" spans="1:21" s="246" customFormat="1"/>
    <row r="70" spans="1:21" s="246" customFormat="1"/>
    <row r="71" spans="1:21" s="246" customFormat="1">
      <c r="A71" s="522" t="s">
        <v>266</v>
      </c>
      <c r="B71" s="523"/>
      <c r="C71" s="523"/>
      <c r="D71" s="523"/>
      <c r="E71" s="523"/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</row>
    <row r="72" spans="1:21" s="246" customFormat="1">
      <c r="A72" s="523"/>
      <c r="B72" s="523"/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R72" s="523"/>
      <c r="S72" s="523"/>
      <c r="T72" s="523"/>
      <c r="U72" s="523"/>
    </row>
    <row r="73" spans="1:21" s="246" customFormat="1"/>
    <row r="74" spans="1:21" s="246" customFormat="1"/>
    <row r="75" spans="1:21" s="246" customFormat="1"/>
    <row r="76" spans="1:21" s="246" customFormat="1"/>
    <row r="77" spans="1:21" s="246" customFormat="1"/>
    <row r="78" spans="1:21" s="246" customFormat="1"/>
    <row r="79" spans="1:21" s="246" customFormat="1"/>
    <row r="80" spans="1:21" s="246" customFormat="1"/>
    <row r="81" spans="1:21" s="246" customFormat="1"/>
    <row r="82" spans="1:21" s="246" customFormat="1"/>
    <row r="83" spans="1:21" s="246" customFormat="1"/>
    <row r="84" spans="1:21" s="246" customFormat="1"/>
    <row r="85" spans="1:21" s="246" customFormat="1"/>
    <row r="86" spans="1:21" s="246" customFormat="1"/>
    <row r="87" spans="1:21" s="246" customFormat="1"/>
    <row r="88" spans="1:21" s="246" customFormat="1"/>
    <row r="89" spans="1:21" s="246" customFormat="1">
      <c r="A89" s="522" t="s">
        <v>266</v>
      </c>
      <c r="B89" s="523"/>
      <c r="C89" s="523"/>
      <c r="D89" s="523"/>
      <c r="E89" s="523"/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</row>
    <row r="90" spans="1:21" s="246" customFormat="1">
      <c r="A90" s="523"/>
      <c r="B90" s="523"/>
      <c r="C90" s="523"/>
      <c r="D90" s="523"/>
      <c r="E90" s="523"/>
      <c r="F90" s="523"/>
      <c r="G90" s="523"/>
      <c r="H90" s="523"/>
      <c r="I90" s="523"/>
      <c r="J90" s="523"/>
      <c r="K90" s="523"/>
      <c r="L90" s="523"/>
      <c r="M90" s="523"/>
      <c r="N90" s="523"/>
      <c r="O90" s="523"/>
      <c r="P90" s="523"/>
      <c r="Q90" s="523"/>
      <c r="R90" s="523"/>
      <c r="S90" s="523"/>
      <c r="T90" s="523"/>
      <c r="U90" s="523"/>
    </row>
    <row r="91" spans="1:21" s="246" customFormat="1"/>
    <row r="92" spans="1:21" s="246" customFormat="1"/>
    <row r="93" spans="1:21" s="246" customFormat="1"/>
    <row r="94" spans="1:21" s="246" customFormat="1"/>
    <row r="95" spans="1:21" s="246" customFormat="1"/>
    <row r="96" spans="1:21" s="246" customFormat="1"/>
    <row r="97" s="246" customFormat="1"/>
    <row r="98" s="246" customFormat="1"/>
    <row r="99" s="246" customFormat="1"/>
    <row r="100" s="246" customFormat="1"/>
    <row r="101" s="246" customFormat="1"/>
    <row r="102" s="246" customFormat="1"/>
    <row r="103" s="246" customFormat="1"/>
    <row r="104" s="246" customFormat="1"/>
    <row r="105" s="246" customFormat="1"/>
    <row r="106" s="246" customFormat="1"/>
    <row r="107" s="246" customFormat="1"/>
    <row r="108" s="246" customFormat="1"/>
    <row r="109" s="246" customFormat="1"/>
    <row r="110" s="246" customFormat="1"/>
    <row r="111" s="246" customFormat="1"/>
    <row r="112" s="246" customFormat="1"/>
    <row r="113" s="246" customFormat="1"/>
    <row r="114" s="246" customFormat="1"/>
    <row r="115" s="246" customFormat="1"/>
    <row r="116" s="246" customFormat="1"/>
    <row r="117" s="246" customFormat="1"/>
    <row r="118" s="246" customFormat="1"/>
    <row r="119" s="246" customFormat="1"/>
    <row r="120" s="246" customFormat="1"/>
    <row r="121" s="246" customFormat="1"/>
    <row r="122" s="246" customFormat="1"/>
    <row r="123" s="246" customFormat="1"/>
    <row r="124" s="246" customFormat="1"/>
    <row r="125" s="246" customFormat="1"/>
    <row r="126" s="246" customFormat="1"/>
    <row r="127" s="246" customFormat="1"/>
    <row r="128" s="246" customFormat="1"/>
    <row r="129" s="246" customFormat="1"/>
    <row r="130" s="246" customFormat="1"/>
    <row r="131" s="246" customFormat="1"/>
    <row r="132" s="246" customFormat="1"/>
    <row r="133" s="246" customFormat="1"/>
    <row r="134" s="246" customFormat="1"/>
    <row r="135" s="246" customFormat="1"/>
    <row r="136" s="246" customFormat="1"/>
    <row r="137" s="246" customFormat="1"/>
    <row r="138" s="246" customFormat="1"/>
    <row r="139" s="246" customFormat="1"/>
    <row r="140" s="246" customFormat="1"/>
    <row r="141" s="246" customFormat="1"/>
    <row r="142" s="246" customFormat="1"/>
    <row r="143" s="246" customFormat="1"/>
    <row r="144" s="246" customFormat="1"/>
    <row r="145" s="246" customFormat="1"/>
    <row r="146" s="246" customFormat="1"/>
    <row r="147" s="246" customFormat="1"/>
    <row r="148" s="246" customFormat="1"/>
    <row r="149" s="246" customFormat="1"/>
    <row r="150" s="246" customFormat="1"/>
    <row r="151" s="246" customFormat="1"/>
    <row r="152" s="246" customFormat="1"/>
    <row r="153" s="246" customFormat="1"/>
    <row r="154" s="246" customFormat="1"/>
    <row r="155" s="246" customFormat="1"/>
    <row r="156" s="246" customFormat="1"/>
    <row r="157" s="246" customFormat="1"/>
    <row r="158" s="246" customFormat="1"/>
    <row r="159" s="246" customFormat="1"/>
    <row r="160" s="246" customFormat="1"/>
    <row r="161" s="246" customFormat="1"/>
    <row r="162" s="246" customFormat="1"/>
    <row r="163" s="246" customFormat="1"/>
  </sheetData>
  <mergeCells count="9">
    <mergeCell ref="A1:U1"/>
    <mergeCell ref="A35:U36"/>
    <mergeCell ref="A53:U54"/>
    <mergeCell ref="A71:U72"/>
    <mergeCell ref="A89:U90"/>
    <mergeCell ref="A5:U5"/>
    <mergeCell ref="A3:U3"/>
    <mergeCell ref="A16:U16"/>
    <mergeCell ref="A17:U18"/>
  </mergeCells>
  <printOptions horizontalCentered="1"/>
  <pageMargins left="0.5" right="0.5" top="0.5" bottom="0.5" header="0.3" footer="0.3"/>
  <pageSetup paperSize="9" scale="91" orientation="landscape" horizontalDpi="200" verticalDpi="200" r:id="rId1"/>
  <headerFooter>
    <oddFooter>&amp;CCommunity Information Radar Analysis: CIA 2020
&amp;R&amp;"Calibri Light (Headings),Regular" &amp;P/&amp;N</oddFooter>
  </headerFooter>
  <rowBreaks count="5" manualBreakCount="5">
    <brk id="16" max="29" man="1"/>
    <brk id="34" max="20" man="1"/>
    <brk id="52" max="20" man="1"/>
    <brk id="70" max="20" man="1"/>
    <brk id="88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499984740745262"/>
  </sheetPr>
  <dimension ref="A1:J12"/>
  <sheetViews>
    <sheetView topLeftCell="B4" zoomScale="115" zoomScaleNormal="115" zoomScaleSheetLayoutView="90" workbookViewId="0">
      <selection activeCell="I5" sqref="I5"/>
    </sheetView>
  </sheetViews>
  <sheetFormatPr defaultColWidth="11.42578125" defaultRowHeight="12.75"/>
  <cols>
    <col min="1" max="1" width="8.28515625" style="1" customWidth="1"/>
    <col min="2" max="2" width="17" style="1" customWidth="1"/>
    <col min="3" max="3" width="59.140625" style="1" customWidth="1"/>
    <col min="4" max="4" width="10" style="1" customWidth="1"/>
    <col min="5" max="5" width="8.28515625" style="1" customWidth="1"/>
    <col min="6" max="16384" width="11.42578125" style="1"/>
  </cols>
  <sheetData>
    <row r="1" spans="1:10">
      <c r="A1" s="7"/>
      <c r="B1" s="7"/>
      <c r="C1" s="7"/>
      <c r="D1" s="7"/>
      <c r="E1" s="7"/>
    </row>
    <row r="2" spans="1:10" ht="37.5">
      <c r="A2" s="7"/>
      <c r="B2" s="16" t="s">
        <v>51</v>
      </c>
      <c r="C2" s="7"/>
      <c r="D2" s="9"/>
      <c r="E2" s="8"/>
    </row>
    <row r="3" spans="1:10" ht="31.5">
      <c r="A3" s="7"/>
      <c r="B3" s="10" t="s">
        <v>77</v>
      </c>
      <c r="C3" s="289" t="s">
        <v>281</v>
      </c>
      <c r="D3" s="9"/>
      <c r="E3" s="8"/>
      <c r="J3"/>
    </row>
    <row r="4" spans="1:10" ht="31.5">
      <c r="A4" s="7"/>
      <c r="B4" s="7"/>
      <c r="C4" s="13" t="s">
        <v>359</v>
      </c>
      <c r="D4" s="9"/>
      <c r="E4" s="8"/>
    </row>
    <row r="5" spans="1:10" ht="30.75" customHeight="1">
      <c r="A5" s="7"/>
      <c r="B5" s="7"/>
      <c r="C5" s="13" t="s">
        <v>79</v>
      </c>
      <c r="D5" s="9"/>
      <c r="E5" s="8"/>
    </row>
    <row r="6" spans="1:10" s="20" customFormat="1" ht="30.75" customHeight="1">
      <c r="A6" s="17"/>
      <c r="B6" s="18" t="s">
        <v>80</v>
      </c>
      <c r="C6" s="18" t="s">
        <v>265</v>
      </c>
      <c r="D6" s="18"/>
      <c r="E6" s="19"/>
    </row>
    <row r="7" spans="1:10" s="20" customFormat="1" ht="30.75" customHeight="1">
      <c r="A7" s="17"/>
      <c r="B7" s="18" t="s">
        <v>81</v>
      </c>
      <c r="C7" s="18" t="s">
        <v>317</v>
      </c>
      <c r="D7" s="18"/>
      <c r="E7" s="19"/>
      <c r="G7" s="21"/>
    </row>
    <row r="8" spans="1:10" ht="31.5">
      <c r="A8" s="7"/>
      <c r="B8" s="12" t="s">
        <v>381</v>
      </c>
      <c r="C8" s="12"/>
      <c r="D8" s="13"/>
      <c r="E8" s="11"/>
    </row>
    <row r="9" spans="1:10" ht="31.5">
      <c r="A9" s="7"/>
      <c r="B9" s="12"/>
      <c r="C9" s="13"/>
      <c r="D9" s="13"/>
      <c r="E9" s="8"/>
      <c r="H9"/>
    </row>
    <row r="10" spans="1:10" ht="31.5">
      <c r="A10" s="7"/>
      <c r="B10" s="14"/>
      <c r="C10" s="13"/>
      <c r="D10" s="13"/>
      <c r="E10" s="8"/>
    </row>
    <row r="11" spans="1:10" ht="30">
      <c r="A11" s="7"/>
      <c r="B11" s="662" t="s">
        <v>78</v>
      </c>
      <c r="C11" s="662"/>
      <c r="D11" s="662"/>
      <c r="E11" s="15"/>
    </row>
    <row r="12" spans="1:10" ht="24" customHeight="1">
      <c r="A12" s="7"/>
      <c r="B12" s="7"/>
      <c r="C12" s="7"/>
      <c r="D12" s="7"/>
      <c r="E12" s="7"/>
    </row>
  </sheetData>
  <sheetProtection formatCells="0" formatColumns="0" formatRows="0" insertColumns="0" insertRows="0" insertHyperlinks="0" deleteColumns="0" deleteRows="0" sort="0" autoFilter="0" pivotTables="0"/>
  <mergeCells count="1">
    <mergeCell ref="B11:D11"/>
  </mergeCells>
  <printOptions horizontalCentered="1"/>
  <pageMargins left="0.75" right="0.75" top="1" bottom="1" header="0.5" footer="0.5"/>
  <pageSetup paperSize="9" scale="12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79D53"/>
  </sheetPr>
  <dimension ref="A1:P39"/>
  <sheetViews>
    <sheetView showGridLines="0" tabSelected="1" zoomScale="80" zoomScaleNormal="80" workbookViewId="0">
      <pane ySplit="5" topLeftCell="A6" activePane="bottomLeft" state="frozen"/>
      <selection pane="bottomLeft" activeCell="D28" sqref="D6:D28"/>
    </sheetView>
  </sheetViews>
  <sheetFormatPr defaultColWidth="16.42578125" defaultRowHeight="20.25"/>
  <cols>
    <col min="1" max="3" width="15.7109375" style="469" customWidth="1"/>
    <col min="4" max="4" width="12.140625" style="519" customWidth="1"/>
    <col min="5" max="5" width="12.140625" style="469" hidden="1" customWidth="1"/>
    <col min="6" max="8" width="15.5703125" style="469" customWidth="1"/>
    <col min="9" max="9" width="12.85546875" style="519" bestFit="1" customWidth="1"/>
    <col min="10" max="10" width="6.28515625" style="469" customWidth="1"/>
    <col min="11" max="11" width="9.42578125" style="469" customWidth="1"/>
    <col min="12" max="12" width="12" style="469" customWidth="1"/>
    <col min="13" max="13" width="15.7109375" style="469" customWidth="1"/>
    <col min="14" max="14" width="12.85546875" style="520" bestFit="1" customWidth="1"/>
    <col min="15" max="16384" width="16.42578125" style="469"/>
  </cols>
  <sheetData>
    <row r="1" spans="1:14" ht="26.25" customHeight="1" thickBot="1">
      <c r="A1" s="529" t="s">
        <v>258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s="475" customFormat="1" ht="23.25" customHeight="1" thickBot="1">
      <c r="A2" s="470" t="s">
        <v>29</v>
      </c>
      <c r="B2" s="531" t="s">
        <v>305</v>
      </c>
      <c r="C2" s="531"/>
      <c r="D2" s="471" t="s">
        <v>28</v>
      </c>
      <c r="E2" s="531" t="s">
        <v>306</v>
      </c>
      <c r="F2" s="531"/>
      <c r="G2" s="472" t="s">
        <v>27</v>
      </c>
      <c r="H2" s="531" t="s">
        <v>307</v>
      </c>
      <c r="I2" s="531"/>
      <c r="J2" s="473" t="s">
        <v>26</v>
      </c>
      <c r="K2" s="474" t="s">
        <v>308</v>
      </c>
      <c r="L2" s="472" t="s">
        <v>86</v>
      </c>
      <c r="M2" s="532" t="s">
        <v>309</v>
      </c>
      <c r="N2" s="533"/>
    </row>
    <row r="3" spans="1:14" s="479" customFormat="1" ht="8.25" customHeight="1" thickBot="1">
      <c r="A3" s="476"/>
      <c r="B3" s="477"/>
      <c r="C3" s="477"/>
      <c r="D3" s="478"/>
      <c r="E3" s="476"/>
      <c r="F3" s="477"/>
      <c r="G3" s="477"/>
      <c r="I3" s="478"/>
      <c r="N3" s="480"/>
    </row>
    <row r="4" spans="1:14" s="475" customFormat="1" ht="27" customHeight="1" thickBot="1">
      <c r="A4" s="536" t="s">
        <v>30</v>
      </c>
      <c r="B4" s="537"/>
      <c r="C4" s="537"/>
      <c r="D4" s="481" t="s">
        <v>368</v>
      </c>
      <c r="E4" s="482" t="s">
        <v>45</v>
      </c>
      <c r="F4" s="534" t="s">
        <v>110</v>
      </c>
      <c r="G4" s="535"/>
      <c r="H4" s="535"/>
      <c r="I4" s="483" t="s">
        <v>370</v>
      </c>
      <c r="J4" s="527" t="s">
        <v>33</v>
      </c>
      <c r="K4" s="528"/>
      <c r="L4" s="528"/>
      <c r="M4" s="528"/>
      <c r="N4" s="484" t="s">
        <v>35</v>
      </c>
    </row>
    <row r="5" spans="1:14" ht="6.75" customHeight="1" thickBot="1">
      <c r="A5" s="541"/>
      <c r="B5" s="542"/>
      <c r="C5" s="542"/>
      <c r="D5" s="485"/>
      <c r="E5" s="486"/>
      <c r="F5" s="555"/>
      <c r="G5" s="556"/>
      <c r="H5" s="556"/>
      <c r="I5" s="487"/>
      <c r="J5" s="557"/>
      <c r="K5" s="558"/>
      <c r="L5" s="558"/>
      <c r="M5" s="558"/>
      <c r="N5" s="488"/>
    </row>
    <row r="6" spans="1:14" ht="20.100000000000001" customHeight="1" thickBot="1">
      <c r="A6" s="489" t="s">
        <v>52</v>
      </c>
      <c r="B6" s="490"/>
      <c r="C6" s="491"/>
      <c r="D6" s="492"/>
      <c r="E6" s="493">
        <v>3</v>
      </c>
      <c r="F6" s="494" t="s">
        <v>5</v>
      </c>
      <c r="G6" s="495"/>
      <c r="H6" s="495"/>
      <c r="I6" s="496">
        <v>2</v>
      </c>
      <c r="J6" s="559" t="s">
        <v>0</v>
      </c>
      <c r="K6" s="560"/>
      <c r="L6" s="560"/>
      <c r="M6" s="561"/>
      <c r="N6" s="497"/>
    </row>
    <row r="7" spans="1:14" ht="20.100000000000001" customHeight="1" thickBot="1">
      <c r="A7" s="489" t="s">
        <v>94</v>
      </c>
      <c r="B7" s="490"/>
      <c r="C7" s="491"/>
      <c r="D7" s="492"/>
      <c r="E7" s="493">
        <v>3</v>
      </c>
      <c r="F7" s="494" t="s">
        <v>6</v>
      </c>
      <c r="G7" s="495"/>
      <c r="H7" s="495"/>
      <c r="I7" s="496">
        <v>3</v>
      </c>
      <c r="J7" s="498" t="s">
        <v>323</v>
      </c>
      <c r="K7" s="499"/>
      <c r="L7" s="499"/>
      <c r="M7" s="500"/>
      <c r="N7" s="497">
        <v>1</v>
      </c>
    </row>
    <row r="8" spans="1:14" ht="20.100000000000001" customHeight="1" thickBot="1">
      <c r="A8" s="489" t="s">
        <v>95</v>
      </c>
      <c r="B8" s="490"/>
      <c r="C8" s="491"/>
      <c r="D8" s="492"/>
      <c r="E8" s="493">
        <v>3</v>
      </c>
      <c r="F8" s="494" t="s">
        <v>7</v>
      </c>
      <c r="G8" s="495"/>
      <c r="H8" s="495"/>
      <c r="I8" s="496">
        <v>3</v>
      </c>
      <c r="J8" s="498" t="s">
        <v>328</v>
      </c>
      <c r="K8" s="499"/>
      <c r="L8" s="499"/>
      <c r="M8" s="500"/>
      <c r="N8" s="497">
        <v>2</v>
      </c>
    </row>
    <row r="9" spans="1:14" ht="20.100000000000001" customHeight="1" thickBot="1">
      <c r="A9" s="489" t="s">
        <v>97</v>
      </c>
      <c r="B9" s="490"/>
      <c r="C9" s="491"/>
      <c r="D9" s="492"/>
      <c r="E9" s="493">
        <v>3</v>
      </c>
      <c r="F9" s="494" t="s">
        <v>8</v>
      </c>
      <c r="G9" s="495"/>
      <c r="H9" s="495"/>
      <c r="I9" s="496">
        <v>3</v>
      </c>
      <c r="J9" s="498" t="s">
        <v>329</v>
      </c>
      <c r="K9" s="499"/>
      <c r="L9" s="499"/>
      <c r="M9" s="500"/>
      <c r="N9" s="497">
        <v>2</v>
      </c>
    </row>
    <row r="10" spans="1:14" ht="20.100000000000001" customHeight="1" thickBot="1">
      <c r="A10" s="489" t="s">
        <v>98</v>
      </c>
      <c r="B10" s="490"/>
      <c r="C10" s="491"/>
      <c r="D10" s="492"/>
      <c r="E10" s="493">
        <v>3</v>
      </c>
      <c r="F10" s="494" t="s">
        <v>9</v>
      </c>
      <c r="G10" s="495"/>
      <c r="H10" s="495"/>
      <c r="I10" s="496">
        <v>3</v>
      </c>
      <c r="J10" s="501" t="s">
        <v>331</v>
      </c>
      <c r="K10" s="499"/>
      <c r="L10" s="499"/>
      <c r="M10" s="500"/>
      <c r="N10" s="497">
        <v>1</v>
      </c>
    </row>
    <row r="11" spans="1:14" ht="20.100000000000001" customHeight="1" thickBot="1">
      <c r="A11" s="489" t="s">
        <v>2</v>
      </c>
      <c r="B11" s="490"/>
      <c r="C11" s="491"/>
      <c r="D11" s="492"/>
      <c r="E11" s="493">
        <v>3</v>
      </c>
      <c r="F11" s="494" t="s">
        <v>10</v>
      </c>
      <c r="G11" s="495"/>
      <c r="H11" s="495"/>
      <c r="I11" s="502">
        <v>1</v>
      </c>
      <c r="J11" s="498" t="s">
        <v>322</v>
      </c>
      <c r="K11" s="499"/>
      <c r="L11" s="499"/>
      <c r="M11" s="500"/>
      <c r="N11" s="497">
        <v>3</v>
      </c>
    </row>
    <row r="12" spans="1:14" ht="20.100000000000001" customHeight="1" thickBot="1">
      <c r="A12" s="489" t="s">
        <v>96</v>
      </c>
      <c r="B12" s="490"/>
      <c r="C12" s="491"/>
      <c r="D12" s="492"/>
      <c r="E12" s="493">
        <v>3</v>
      </c>
      <c r="F12" s="494" t="s">
        <v>11</v>
      </c>
      <c r="G12" s="495"/>
      <c r="H12" s="495"/>
      <c r="I12" s="502">
        <v>2</v>
      </c>
      <c r="J12" s="503" t="s">
        <v>111</v>
      </c>
      <c r="K12" s="504"/>
      <c r="L12" s="504"/>
      <c r="M12" s="505"/>
      <c r="N12" s="497"/>
    </row>
    <row r="13" spans="1:14" ht="20.100000000000001" customHeight="1" thickBot="1">
      <c r="A13" s="489" t="s">
        <v>99</v>
      </c>
      <c r="B13" s="490"/>
      <c r="C13" s="491"/>
      <c r="D13" s="492"/>
      <c r="E13" s="493">
        <v>4</v>
      </c>
      <c r="F13" s="494" t="s">
        <v>12</v>
      </c>
      <c r="G13" s="495"/>
      <c r="H13" s="495"/>
      <c r="I13" s="502">
        <v>3</v>
      </c>
      <c r="J13" s="506" t="s">
        <v>320</v>
      </c>
      <c r="K13" s="507"/>
      <c r="L13" s="507"/>
      <c r="M13" s="508"/>
      <c r="N13" s="497">
        <v>2</v>
      </c>
    </row>
    <row r="14" spans="1:14" ht="20.100000000000001" customHeight="1" thickBot="1">
      <c r="A14" s="489" t="s">
        <v>100</v>
      </c>
      <c r="B14" s="490"/>
      <c r="C14" s="491"/>
      <c r="D14" s="492"/>
      <c r="E14" s="493">
        <v>5</v>
      </c>
      <c r="F14" s="494" t="s">
        <v>13</v>
      </c>
      <c r="G14" s="495"/>
      <c r="H14" s="495"/>
      <c r="I14" s="509">
        <v>2</v>
      </c>
      <c r="J14" s="506" t="s">
        <v>326</v>
      </c>
      <c r="K14" s="507"/>
      <c r="L14" s="507"/>
      <c r="M14" s="508"/>
      <c r="N14" s="497">
        <v>1</v>
      </c>
    </row>
    <row r="15" spans="1:14" ht="20.100000000000001" customHeight="1" thickBot="1">
      <c r="A15" s="489" t="s">
        <v>101</v>
      </c>
      <c r="B15" s="490"/>
      <c r="C15" s="491"/>
      <c r="D15" s="492"/>
      <c r="E15" s="493">
        <v>5</v>
      </c>
      <c r="F15" s="494" t="s">
        <v>14</v>
      </c>
      <c r="G15" s="495"/>
      <c r="H15" s="495"/>
      <c r="I15" s="509"/>
      <c r="J15" s="506" t="s">
        <v>382</v>
      </c>
      <c r="K15" s="507"/>
      <c r="L15" s="507"/>
      <c r="M15" s="508"/>
      <c r="N15" s="497">
        <v>3</v>
      </c>
    </row>
    <row r="16" spans="1:14" ht="20.100000000000001" customHeight="1" thickBot="1">
      <c r="A16" s="489" t="s">
        <v>102</v>
      </c>
      <c r="B16" s="490"/>
      <c r="C16" s="491"/>
      <c r="D16" s="492"/>
      <c r="E16" s="493">
        <v>3</v>
      </c>
      <c r="F16" s="494" t="s">
        <v>15</v>
      </c>
      <c r="G16" s="495"/>
      <c r="H16" s="495"/>
      <c r="I16" s="509">
        <v>1</v>
      </c>
      <c r="J16" s="506" t="s">
        <v>339</v>
      </c>
      <c r="K16" s="507"/>
      <c r="L16" s="507"/>
      <c r="M16" s="508"/>
      <c r="N16" s="497">
        <v>3</v>
      </c>
    </row>
    <row r="17" spans="1:16" ht="20.100000000000001" customHeight="1" thickBot="1">
      <c r="A17" s="489" t="s">
        <v>3</v>
      </c>
      <c r="B17" s="490"/>
      <c r="C17" s="491"/>
      <c r="D17" s="492"/>
      <c r="E17" s="493">
        <v>3</v>
      </c>
      <c r="F17" s="494" t="s">
        <v>16</v>
      </c>
      <c r="G17" s="495"/>
      <c r="H17" s="495"/>
      <c r="I17" s="502">
        <v>3</v>
      </c>
      <c r="J17" s="506" t="s">
        <v>324</v>
      </c>
      <c r="K17" s="507"/>
      <c r="L17" s="507"/>
      <c r="M17" s="508"/>
      <c r="N17" s="497">
        <v>2</v>
      </c>
    </row>
    <row r="18" spans="1:16" ht="20.100000000000001" customHeight="1" thickBot="1">
      <c r="A18" s="489" t="s">
        <v>53</v>
      </c>
      <c r="B18" s="490"/>
      <c r="C18" s="491"/>
      <c r="D18" s="492"/>
      <c r="E18" s="493">
        <v>3</v>
      </c>
      <c r="F18" s="494" t="s">
        <v>17</v>
      </c>
      <c r="G18" s="495"/>
      <c r="H18" s="495"/>
      <c r="I18" s="509"/>
      <c r="J18" s="538" t="s">
        <v>112</v>
      </c>
      <c r="K18" s="539"/>
      <c r="L18" s="539"/>
      <c r="M18" s="540"/>
      <c r="N18" s="497"/>
    </row>
    <row r="19" spans="1:16" ht="20.100000000000001" customHeight="1" thickBot="1">
      <c r="A19" s="489" t="s">
        <v>4</v>
      </c>
      <c r="B19" s="490"/>
      <c r="C19" s="491"/>
      <c r="D19" s="492"/>
      <c r="E19" s="493">
        <v>3</v>
      </c>
      <c r="F19" s="494" t="s">
        <v>18</v>
      </c>
      <c r="G19" s="495"/>
      <c r="H19" s="495"/>
      <c r="I19" s="509">
        <v>3</v>
      </c>
      <c r="J19" s="498" t="s">
        <v>318</v>
      </c>
      <c r="K19" s="499"/>
      <c r="L19" s="499"/>
      <c r="M19" s="500"/>
      <c r="N19" s="497">
        <v>2</v>
      </c>
      <c r="P19" s="510"/>
    </row>
    <row r="20" spans="1:16" ht="20.100000000000001" customHeight="1" thickBot="1">
      <c r="A20" s="489" t="s">
        <v>54</v>
      </c>
      <c r="B20" s="490"/>
      <c r="C20" s="491"/>
      <c r="D20" s="492"/>
      <c r="E20" s="493">
        <v>3</v>
      </c>
      <c r="F20" s="494" t="s">
        <v>19</v>
      </c>
      <c r="G20" s="495"/>
      <c r="H20" s="495"/>
      <c r="I20" s="502">
        <v>3</v>
      </c>
      <c r="J20" s="498" t="s">
        <v>319</v>
      </c>
      <c r="K20" s="499"/>
      <c r="L20" s="499"/>
      <c r="M20" s="500"/>
      <c r="N20" s="497">
        <v>1</v>
      </c>
      <c r="P20" s="510"/>
    </row>
    <row r="21" spans="1:16" ht="20.100000000000001" customHeight="1" thickBot="1">
      <c r="A21" s="489" t="s">
        <v>55</v>
      </c>
      <c r="B21" s="490"/>
      <c r="C21" s="491"/>
      <c r="D21" s="492"/>
      <c r="E21" s="493">
        <v>3</v>
      </c>
      <c r="F21" s="494" t="s">
        <v>20</v>
      </c>
      <c r="G21" s="495"/>
      <c r="H21" s="495"/>
      <c r="I21" s="502">
        <v>3</v>
      </c>
      <c r="J21" s="501" t="s">
        <v>330</v>
      </c>
      <c r="K21" s="499"/>
      <c r="L21" s="499"/>
      <c r="M21" s="500"/>
      <c r="N21" s="497">
        <v>1</v>
      </c>
      <c r="P21" s="510"/>
    </row>
    <row r="22" spans="1:16" ht="20.100000000000001" customHeight="1" thickBot="1">
      <c r="A22" s="489" t="s">
        <v>56</v>
      </c>
      <c r="B22" s="490"/>
      <c r="C22" s="491"/>
      <c r="D22" s="492"/>
      <c r="E22" s="493">
        <v>3</v>
      </c>
      <c r="F22" s="494" t="s">
        <v>21</v>
      </c>
      <c r="G22" s="495"/>
      <c r="H22" s="495"/>
      <c r="I22" s="502">
        <v>3</v>
      </c>
      <c r="J22" s="498" t="s">
        <v>327</v>
      </c>
      <c r="K22" s="499"/>
      <c r="L22" s="499"/>
      <c r="M22" s="500"/>
      <c r="N22" s="497">
        <v>1</v>
      </c>
      <c r="P22" s="511"/>
    </row>
    <row r="23" spans="1:16" ht="20.100000000000001" customHeight="1" thickBot="1">
      <c r="A23" s="489" t="s">
        <v>212</v>
      </c>
      <c r="B23" s="490"/>
      <c r="C23" s="491"/>
      <c r="D23" s="492"/>
      <c r="E23" s="493">
        <v>1</v>
      </c>
      <c r="F23" s="494" t="s">
        <v>64</v>
      </c>
      <c r="G23" s="495"/>
      <c r="H23" s="495"/>
      <c r="I23" s="502">
        <v>3</v>
      </c>
      <c r="J23" s="498" t="s">
        <v>334</v>
      </c>
      <c r="K23" s="499"/>
      <c r="L23" s="499"/>
      <c r="M23" s="500"/>
      <c r="N23" s="497">
        <v>2</v>
      </c>
    </row>
    <row r="24" spans="1:16" ht="20.100000000000001" customHeight="1" thickBot="1">
      <c r="A24" s="489" t="s">
        <v>103</v>
      </c>
      <c r="B24" s="490"/>
      <c r="C24" s="491"/>
      <c r="D24" s="512"/>
      <c r="E24" s="493">
        <v>4</v>
      </c>
      <c r="F24" s="494" t="s">
        <v>22</v>
      </c>
      <c r="G24" s="495"/>
      <c r="H24" s="495"/>
      <c r="I24" s="502">
        <v>3</v>
      </c>
      <c r="J24" s="538" t="s">
        <v>113</v>
      </c>
      <c r="K24" s="539"/>
      <c r="L24" s="539"/>
      <c r="M24" s="540"/>
      <c r="N24" s="497"/>
    </row>
    <row r="25" spans="1:16" ht="20.100000000000001" customHeight="1" thickBot="1">
      <c r="A25" s="489" t="s">
        <v>93</v>
      </c>
      <c r="B25" s="490"/>
      <c r="C25" s="491"/>
      <c r="D25" s="512"/>
      <c r="E25" s="493">
        <v>4</v>
      </c>
      <c r="F25" s="494" t="s">
        <v>63</v>
      </c>
      <c r="G25" s="495"/>
      <c r="H25" s="495"/>
      <c r="I25" s="502">
        <v>3</v>
      </c>
      <c r="J25" s="498" t="s">
        <v>332</v>
      </c>
      <c r="K25" s="499"/>
      <c r="L25" s="499"/>
      <c r="M25" s="500"/>
      <c r="N25" s="497">
        <v>2</v>
      </c>
    </row>
    <row r="26" spans="1:16" ht="20.100000000000001" customHeight="1" thickBot="1">
      <c r="A26" s="489" t="s">
        <v>57</v>
      </c>
      <c r="B26" s="490"/>
      <c r="C26" s="491"/>
      <c r="D26" s="512"/>
      <c r="E26" s="493">
        <v>4</v>
      </c>
      <c r="F26" s="494" t="s">
        <v>65</v>
      </c>
      <c r="G26" s="495"/>
      <c r="H26" s="495"/>
      <c r="I26" s="502">
        <v>1</v>
      </c>
      <c r="J26" s="498" t="s">
        <v>383</v>
      </c>
      <c r="K26" s="499"/>
      <c r="L26" s="499"/>
      <c r="M26" s="500"/>
      <c r="N26" s="497">
        <v>2</v>
      </c>
    </row>
    <row r="27" spans="1:16" ht="20.100000000000001" customHeight="1" thickBot="1">
      <c r="A27" s="489" t="s">
        <v>58</v>
      </c>
      <c r="B27" s="490"/>
      <c r="C27" s="491"/>
      <c r="D27" s="512"/>
      <c r="E27" s="493">
        <v>4</v>
      </c>
      <c r="F27" s="494" t="s">
        <v>66</v>
      </c>
      <c r="G27" s="495"/>
      <c r="H27" s="495"/>
      <c r="I27" s="502">
        <v>3</v>
      </c>
      <c r="J27" s="498" t="s">
        <v>321</v>
      </c>
      <c r="K27" s="499"/>
      <c r="L27" s="499"/>
      <c r="M27" s="500"/>
      <c r="N27" s="497">
        <v>2</v>
      </c>
    </row>
    <row r="28" spans="1:16" ht="20.100000000000001" customHeight="1" thickBot="1">
      <c r="A28" s="489" t="s">
        <v>59</v>
      </c>
      <c r="B28" s="490"/>
      <c r="C28" s="491"/>
      <c r="D28" s="492"/>
      <c r="E28" s="493">
        <v>2</v>
      </c>
      <c r="F28" s="494" t="s">
        <v>67</v>
      </c>
      <c r="G28" s="495"/>
      <c r="H28" s="495"/>
      <c r="I28" s="502">
        <v>3</v>
      </c>
      <c r="J28" s="498" t="s">
        <v>325</v>
      </c>
      <c r="K28" s="499"/>
      <c r="L28" s="499"/>
      <c r="M28" s="500"/>
      <c r="N28" s="497">
        <v>1</v>
      </c>
    </row>
    <row r="29" spans="1:16" ht="20.100000000000001" customHeight="1" thickBot="1">
      <c r="A29" s="489" t="s">
        <v>60</v>
      </c>
      <c r="B29" s="490"/>
      <c r="C29" s="491"/>
      <c r="D29" s="492"/>
      <c r="E29" s="493">
        <v>3</v>
      </c>
      <c r="F29" s="494" t="s">
        <v>68</v>
      </c>
      <c r="G29" s="495"/>
      <c r="H29" s="495"/>
      <c r="I29" s="502">
        <v>3</v>
      </c>
      <c r="J29" s="498" t="s">
        <v>333</v>
      </c>
      <c r="K29" s="499"/>
      <c r="L29" s="499"/>
      <c r="M29" s="500"/>
      <c r="N29" s="497">
        <v>1</v>
      </c>
    </row>
    <row r="30" spans="1:16" ht="20.100000000000001" customHeight="1" thickBot="1">
      <c r="A30" s="489" t="s">
        <v>61</v>
      </c>
      <c r="B30" s="490"/>
      <c r="C30" s="491"/>
      <c r="D30" s="492">
        <v>4.2</v>
      </c>
      <c r="E30" s="493">
        <v>3</v>
      </c>
      <c r="F30" s="494" t="s">
        <v>69</v>
      </c>
      <c r="G30" s="495"/>
      <c r="H30" s="495"/>
      <c r="I30" s="502">
        <v>3</v>
      </c>
      <c r="J30" s="538" t="s">
        <v>1</v>
      </c>
      <c r="K30" s="539"/>
      <c r="L30" s="539"/>
      <c r="M30" s="540"/>
      <c r="N30" s="497"/>
    </row>
    <row r="31" spans="1:16" ht="20.100000000000001" customHeight="1" thickBot="1">
      <c r="A31" s="489" t="s">
        <v>104</v>
      </c>
      <c r="B31" s="490"/>
      <c r="C31" s="491"/>
      <c r="D31" s="492"/>
      <c r="E31" s="493">
        <v>5</v>
      </c>
      <c r="F31" s="494" t="s">
        <v>70</v>
      </c>
      <c r="G31" s="495"/>
      <c r="H31" s="495"/>
      <c r="I31" s="502">
        <v>3</v>
      </c>
      <c r="J31" s="498" t="s">
        <v>336</v>
      </c>
      <c r="K31" s="499"/>
      <c r="L31" s="499"/>
      <c r="M31" s="500"/>
      <c r="N31" s="497">
        <v>3</v>
      </c>
    </row>
    <row r="32" spans="1:16" ht="20.100000000000001" customHeight="1" thickBot="1">
      <c r="A32" s="489" t="s">
        <v>107</v>
      </c>
      <c r="B32" s="490"/>
      <c r="C32" s="491"/>
      <c r="D32" s="492"/>
      <c r="E32" s="493">
        <v>5</v>
      </c>
      <c r="F32" s="494" t="s">
        <v>71</v>
      </c>
      <c r="G32" s="495"/>
      <c r="H32" s="495"/>
      <c r="I32" s="509"/>
      <c r="J32" s="498" t="s">
        <v>340</v>
      </c>
      <c r="K32" s="499"/>
      <c r="L32" s="499"/>
      <c r="M32" s="500"/>
      <c r="N32" s="497">
        <v>3</v>
      </c>
    </row>
    <row r="33" spans="1:14" ht="20.100000000000001" customHeight="1" thickBot="1">
      <c r="A33" s="489" t="s">
        <v>105</v>
      </c>
      <c r="B33" s="490"/>
      <c r="C33" s="491"/>
      <c r="D33" s="492"/>
      <c r="E33" s="493">
        <v>5</v>
      </c>
      <c r="F33" s="494" t="s">
        <v>72</v>
      </c>
      <c r="G33" s="495"/>
      <c r="H33" s="495"/>
      <c r="I33" s="502">
        <v>3</v>
      </c>
      <c r="J33" s="498" t="s">
        <v>337</v>
      </c>
      <c r="K33" s="499"/>
      <c r="L33" s="499"/>
      <c r="M33" s="500"/>
      <c r="N33" s="497">
        <v>2</v>
      </c>
    </row>
    <row r="34" spans="1:14" ht="20.100000000000001" customHeight="1" thickBot="1">
      <c r="A34" s="489" t="s">
        <v>108</v>
      </c>
      <c r="B34" s="490"/>
      <c r="C34" s="491"/>
      <c r="D34" s="492"/>
      <c r="E34" s="493">
        <v>5</v>
      </c>
      <c r="F34" s="494" t="s">
        <v>73</v>
      </c>
      <c r="G34" s="495"/>
      <c r="H34" s="495"/>
      <c r="I34" s="509">
        <v>3</v>
      </c>
      <c r="J34" s="498" t="s">
        <v>338</v>
      </c>
      <c r="K34" s="499"/>
      <c r="L34" s="499"/>
      <c r="M34" s="500"/>
      <c r="N34" s="497">
        <v>2</v>
      </c>
    </row>
    <row r="35" spans="1:14" ht="20.100000000000001" customHeight="1" thickBot="1">
      <c r="A35" s="489" t="s">
        <v>106</v>
      </c>
      <c r="B35" s="490"/>
      <c r="C35" s="491"/>
      <c r="D35" s="492"/>
      <c r="E35" s="493">
        <v>5</v>
      </c>
      <c r="F35" s="494" t="s">
        <v>74</v>
      </c>
      <c r="G35" s="495"/>
      <c r="H35" s="495"/>
      <c r="I35" s="496">
        <v>3</v>
      </c>
      <c r="J35" s="498" t="s">
        <v>335</v>
      </c>
      <c r="K35" s="499"/>
      <c r="L35" s="499"/>
      <c r="M35" s="500"/>
      <c r="N35" s="497">
        <v>3</v>
      </c>
    </row>
    <row r="36" spans="1:14" ht="20.100000000000001" customHeight="1" thickBot="1">
      <c r="A36" s="489" t="s">
        <v>62</v>
      </c>
      <c r="B36" s="490"/>
      <c r="C36" s="491"/>
      <c r="D36" s="492"/>
      <c r="E36" s="493">
        <v>3</v>
      </c>
      <c r="F36" s="494" t="s">
        <v>23</v>
      </c>
      <c r="G36" s="495"/>
      <c r="H36" s="495"/>
      <c r="I36" s="496">
        <v>2</v>
      </c>
      <c r="J36" s="543"/>
      <c r="K36" s="544"/>
      <c r="L36" s="544"/>
      <c r="M36" s="545"/>
      <c r="N36" s="497"/>
    </row>
    <row r="37" spans="1:14" ht="20.100000000000001" customHeight="1" thickBot="1">
      <c r="A37" s="549"/>
      <c r="B37" s="550"/>
      <c r="C37" s="551"/>
      <c r="D37" s="492"/>
      <c r="E37" s="513"/>
      <c r="F37" s="494" t="s">
        <v>24</v>
      </c>
      <c r="G37" s="495"/>
      <c r="H37" s="495"/>
      <c r="I37" s="496">
        <v>1</v>
      </c>
      <c r="J37" s="543"/>
      <c r="K37" s="544"/>
      <c r="L37" s="544"/>
      <c r="M37" s="545"/>
      <c r="N37" s="497"/>
    </row>
    <row r="38" spans="1:14" ht="20.100000000000001" customHeight="1" thickBot="1">
      <c r="A38" s="552"/>
      <c r="B38" s="553"/>
      <c r="C38" s="554"/>
      <c r="D38" s="514"/>
      <c r="E38" s="515"/>
      <c r="F38" s="516" t="s">
        <v>25</v>
      </c>
      <c r="G38" s="517"/>
      <c r="H38" s="517"/>
      <c r="I38" s="496">
        <v>3</v>
      </c>
      <c r="J38" s="546"/>
      <c r="K38" s="547"/>
      <c r="L38" s="547"/>
      <c r="M38" s="548"/>
      <c r="N38" s="518"/>
    </row>
    <row r="39" spans="1:14">
      <c r="I39" s="519" t="s">
        <v>311</v>
      </c>
    </row>
  </sheetData>
  <sheetProtection formatCells="0" formatColumns="0" formatRows="0" insertColumns="0" insertRows="0" insertHyperlinks="0" deleteColumns="0" deleteRows="0" selectLockedCells="1" sort="0" autoFilter="0" pivotTables="0"/>
  <dataConsolidate function="count"/>
  <mergeCells count="20">
    <mergeCell ref="J18:M18"/>
    <mergeCell ref="J24:M24"/>
    <mergeCell ref="A5:C5"/>
    <mergeCell ref="J37:M37"/>
    <mergeCell ref="J38:M38"/>
    <mergeCell ref="A37:C37"/>
    <mergeCell ref="A38:C38"/>
    <mergeCell ref="J30:M30"/>
    <mergeCell ref="F5:H5"/>
    <mergeCell ref="J36:M36"/>
    <mergeCell ref="J5:M5"/>
    <mergeCell ref="J6:M6"/>
    <mergeCell ref="J4:M4"/>
    <mergeCell ref="A1:N1"/>
    <mergeCell ref="B2:C2"/>
    <mergeCell ref="E2:F2"/>
    <mergeCell ref="H2:I2"/>
    <mergeCell ref="M2:N2"/>
    <mergeCell ref="F4:H4"/>
    <mergeCell ref="A4:C4"/>
  </mergeCells>
  <phoneticPr fontId="10" type="noConversion"/>
  <dataValidations count="5">
    <dataValidation type="whole" allowBlank="1" showInputMessage="1" showErrorMessage="1" sqref="N4 L3:M3 L6:M1048576">
      <formula1>1</formula1>
      <formula2>3</formula2>
    </dataValidation>
    <dataValidation type="decimal" allowBlank="1" showInputMessage="1" showErrorMessage="1" errorTitle="แจ้งเตือน" error="กรุณาใส่ตัวเลขระหว่าง 1.00 ถึง 3.00" sqref="G7:G38">
      <formula1>1</formula1>
      <formula2>3</formula2>
    </dataValidation>
    <dataValidation type="whole" errorStyle="warning" allowBlank="1" showInputMessage="1" showErrorMessage="1" errorTitle="คำเตือน: ข้อมูลอื่น ๆ" error="คีย์เฉพาะตัวเลข 1, 2, 3 เท่านั้น" sqref="N6:N38">
      <formula1>1</formula1>
      <formula2>3</formula2>
    </dataValidation>
    <dataValidation type="whole" errorStyle="warning" allowBlank="1" showInputMessage="1" showErrorMessage="1" errorTitle="คำเตือน: กชช.2ค" error="คีย์เฉพาะตัวเลข 1, 2, 3 เท่านั้น_x000a_หากมีค่าว่างหรือ 0 ให้คีย์ 3 แทน" sqref="I6:I38">
      <formula1>1</formula1>
      <formula2>3</formula2>
    </dataValidation>
    <dataValidation type="decimal" errorStyle="warning" allowBlank="1" showInputMessage="1" showErrorMessage="1" errorTitle="คำเตือน: จปฐ." error="ท่านคีย์ข้อมูลไม่ถูกต้อง_x000a_ให้คีย์เฉพาะตัวเลขจำนวนเต็มและจุดทศนิยมเท่านั้น" sqref="D6:D38">
      <formula1>0.01</formula1>
      <formula2>99.99</formula2>
    </dataValidation>
  </dataValidations>
  <printOptions horizontalCentered="1"/>
  <pageMargins left="0.25" right="0.25" top="0.13" bottom="0.13" header="0.05" footer="0.05"/>
  <pageSetup paperSize="9" scale="75" orientation="landscape" blackAndWhite="1" horizontalDpi="360" verticalDpi="360" r:id="rId1"/>
  <headerFooter alignWithMargins="0">
    <oddFooter xml:space="preserve">&amp;CCommunity Information Radar Analysis: CIA 2020
</oddFooter>
  </headerFooter>
  <ignoredErrors>
    <ignoredError sqref="K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M59"/>
  <sheetViews>
    <sheetView zoomScale="85" zoomScaleNormal="85" zoomScalePageLayoutView="130" workbookViewId="0">
      <pane ySplit="4" topLeftCell="A23" activePane="bottomLeft" state="frozen"/>
      <selection pane="bottomLeft" activeCell="H12" sqref="H12"/>
    </sheetView>
  </sheetViews>
  <sheetFormatPr defaultColWidth="8.7109375" defaultRowHeight="24"/>
  <cols>
    <col min="1" max="1" width="22.140625" style="42" customWidth="1"/>
    <col min="2" max="6" width="35" style="22" customWidth="1"/>
    <col min="7" max="16384" width="8.7109375" style="23"/>
  </cols>
  <sheetData>
    <row r="1" spans="1:13" ht="33.75" thickBot="1">
      <c r="A1" s="568" t="s">
        <v>31</v>
      </c>
      <c r="B1" s="569"/>
      <c r="C1" s="569"/>
      <c r="D1" s="569"/>
      <c r="E1" s="569"/>
      <c r="F1" s="570"/>
      <c r="G1" s="22"/>
      <c r="H1" s="22"/>
    </row>
    <row r="2" spans="1:13" ht="24.75" thickTop="1">
      <c r="A2" s="30" t="s">
        <v>29</v>
      </c>
      <c r="B2" s="24" t="str">
        <f>'1. InputData'!B2</f>
        <v>กระบี่</v>
      </c>
      <c r="C2" s="25" t="s">
        <v>26</v>
      </c>
      <c r="D2" s="562" t="str">
        <f>'1. InputData'!K2</f>
        <v>02</v>
      </c>
      <c r="E2" s="563"/>
      <c r="F2" s="564"/>
      <c r="G2" s="22"/>
      <c r="H2" s="22"/>
    </row>
    <row r="3" spans="1:13">
      <c r="A3" s="30" t="s">
        <v>28</v>
      </c>
      <c r="B3" s="24" t="str">
        <f>'1. InputData'!E2</f>
        <v>เกาะลันตา</v>
      </c>
      <c r="C3" s="25" t="s">
        <v>86</v>
      </c>
      <c r="D3" s="565" t="str">
        <f>'1. InputData'!M2</f>
        <v>บ้านคลองหมาก</v>
      </c>
      <c r="E3" s="566"/>
      <c r="F3" s="567"/>
      <c r="G3" s="22"/>
      <c r="H3" s="22"/>
    </row>
    <row r="4" spans="1:13" ht="24.75" thickBot="1">
      <c r="A4" s="31" t="s">
        <v>27</v>
      </c>
      <c r="B4" s="33" t="str">
        <f>'1. InputData'!H2</f>
        <v>เกาะลันตาน้อย</v>
      </c>
      <c r="C4" s="34"/>
      <c r="D4" s="574"/>
      <c r="E4" s="575"/>
      <c r="F4" s="576"/>
      <c r="G4" s="22"/>
      <c r="H4" s="22"/>
    </row>
    <row r="5" spans="1:13" s="39" customFormat="1" ht="14.25" customHeight="1" thickBot="1">
      <c r="A5" s="35"/>
      <c r="B5" s="36"/>
      <c r="C5" s="37"/>
      <c r="D5" s="36"/>
      <c r="E5" s="36"/>
      <c r="F5" s="36"/>
      <c r="G5" s="38"/>
      <c r="H5" s="38"/>
    </row>
    <row r="6" spans="1:13" ht="37.5" thickBot="1">
      <c r="A6" s="571" t="s">
        <v>87</v>
      </c>
      <c r="B6" s="572"/>
      <c r="C6" s="572"/>
      <c r="D6" s="572"/>
      <c r="E6" s="572"/>
      <c r="F6" s="573"/>
      <c r="G6" s="22"/>
      <c r="H6" s="22"/>
    </row>
    <row r="7" spans="1:13" s="46" customFormat="1" ht="48.75" thickTop="1">
      <c r="A7" s="43" t="s">
        <v>36</v>
      </c>
      <c r="B7" s="44" t="s">
        <v>88</v>
      </c>
      <c r="C7" s="44" t="s">
        <v>89</v>
      </c>
      <c r="D7" s="44" t="s">
        <v>90</v>
      </c>
      <c r="E7" s="44" t="s">
        <v>91</v>
      </c>
      <c r="F7" s="45" t="s">
        <v>92</v>
      </c>
    </row>
    <row r="8" spans="1:13" ht="24.75" thickBot="1">
      <c r="A8" s="52" t="str">
        <f>'1. InputData'!A4</f>
        <v>ข้อมูล จปฐ.</v>
      </c>
      <c r="B8" s="179">
        <f>'1. InputData'!D23+'1. InputData'!D25+'1. InputData'!D26</f>
        <v>0</v>
      </c>
      <c r="C8" s="179">
        <f>'1. InputData'!D28</f>
        <v>0</v>
      </c>
      <c r="D8" s="179">
        <f>'1. InputData'!D6+'1. InputData'!D7+'1. InputData'!D8+'1. InputData'!D9+'1. InputData'!D10+'1. InputData'!D11+'1. InputData'!D12+'1. InputData'!D16+'1. InputData'!D17+'1. InputData'!D18+'1. InputData'!D19+'1. InputData'!D20+'1. InputData'!D21+'1. InputData'!D22+'1. InputData'!D29+'1. InputData'!D30+'1. InputData'!D36</f>
        <v>4.2</v>
      </c>
      <c r="E8" s="179">
        <f>'1. InputData'!D13+'1. InputData'!D24+'1. InputData'!D25+'1. InputData'!D26+'1. InputData'!D27</f>
        <v>0</v>
      </c>
      <c r="F8" s="179">
        <f>'1. InputData'!D14+'1. InputData'!D15+'1. InputData'!D31+'1. InputData'!D32+'1. InputData'!D33+'1. InputData'!D34+'1. InputData'!D35</f>
        <v>0</v>
      </c>
      <c r="G8" s="393"/>
      <c r="I8" s="232"/>
      <c r="J8" s="23" t="s">
        <v>249</v>
      </c>
      <c r="K8" s="23">
        <f>1+3+1+2+1+2+2</f>
        <v>12</v>
      </c>
      <c r="L8" s="23">
        <f>K8/K11</f>
        <v>1.7142857142857142</v>
      </c>
      <c r="M8" s="23" t="e">
        <f>I8/I9</f>
        <v>#DIV/0!</v>
      </c>
    </row>
    <row r="9" spans="1:13" ht="25.5" thickTop="1" thickBot="1">
      <c r="A9" s="53" t="str">
        <f>'1. InputData'!F4</f>
        <v xml:space="preserve">ข้อมูล กชช.2ค </v>
      </c>
      <c r="B9" s="26">
        <f>IF(COUNT('1. InputData'!I9,'1. InputData'!I11,'1. InputData'!I13,'1. InputData'!I14,'1. InputData'!I15,'1. InputData'!I16,'1. InputData'!I17,'1. InputData'!I18,'1. InputData'!I28,'1. InputData'!I31,'1. InputData'!I32,'1. InputData'!I33)&gt;0,SUM('1. InputData'!I9+'1. InputData'!I11+'1. InputData'!I13+'1. InputData'!I14+'1. InputData'!I15+'1. InputData'!I16+'1. InputData'!I17+'1. InputData'!I18+'1. InputData'!I28+'1. InputData'!I31+'1. InputData'!I32+'1. InputData'!I33)/COUNT('1. InputData'!I9,'1. InputData'!I11,'1. InputData'!I13,'1. InputData'!I14,'1. InputData'!I15,'1. InputData'!I16,'1. InputData'!I17,'1. InputData'!I18,'1. InputData'!I28,'1. InputData'!I31,'1. InputData'!I32,'1. InputData'!I33),0)</f>
        <v>2.4444444444444446</v>
      </c>
      <c r="C9" s="26">
        <f>IF(COUNT('1. InputData'!I6,'1. InputData'!I7,'1. InputData'!I8,'1. InputData'!I10,'1. InputData'!I12,'1. InputData'!I19,'1. InputData'!I28)&gt;0,SUM('1. InputData'!I6+'1. InputData'!I7+'1. InputData'!I8+'1. InputData'!I10+'1. InputData'!I12+'1. InputData'!I19+'1. InputData'!I28)/COUNT('1. InputData'!I6,'1. InputData'!I7,'1. InputData'!I8,'1. InputData'!I10,'1. InputData'!I12,'1. InputData'!I19,'1. InputData'!I28),0)</f>
        <v>2.7142857142857144</v>
      </c>
      <c r="D9" s="26">
        <f>IF(COUNT('1. InputData'!I20,'1. InputData'!I21,'1. InputData'!I22,'1. InputData'!I35,'1. InputData'!I36,'1. InputData'!I37,'1. InputData'!I38)&gt;0,SUM('1. InputData'!I20+'1. InputData'!I21+'1. InputData'!I22+'1. InputData'!I35+'1. InputData'!I36+'1. InputData'!I37+'1. InputData'!I38)/COUNT('1. InputData'!I20,'1. InputData'!I21,'1. InputData'!I22,'1. InputData'!I35,'1. InputData'!I36,'1. InputData'!I37,'1. InputData'!I38),0)</f>
        <v>2.5714285714285716</v>
      </c>
      <c r="E9" s="26">
        <f>IF(COUNT('1. InputData'!I11,'1. InputData'!I15,'1. InputData'!I16,'1. InputData'!I17,'1. InputData'!I23,'1. InputData'!I24,'1. InputData'!I25,'1. InputData'!I28)&gt;0, SUM('1. InputData'!I11+'1. InputData'!I15+'1. InputData'!I16+'1. InputData'!I17+'1. InputData'!I23+'1. InputData'!I24+'1. InputData'!I28)/COUNT('1. InputData'!I11,'1. InputData'!I15,'1. InputData'!I16,'1. InputData'!I17,'1. InputData'!I23,'1. InputData'!I24,'1. InputData'!I25,'1. InputData'!I28),0)</f>
        <v>2</v>
      </c>
      <c r="F9" s="67">
        <f>IF(COUNT('1. InputData'!I19,'1. InputData'!I26,'1. InputData'!I27,'1. InputData'!I29,'1. InputData'!I34)&gt;0,SUM('1. InputData'!I19+'1. InputData'!I26+'1. InputData'!I27+'1. InputData'!I29+'1. InputData'!I34)/COUNT('1. InputData'!I19,'1. InputData'!I26,'1. InputData'!I27,'1. InputData'!I29,'1. InputData'!I34),0)</f>
        <v>2.6</v>
      </c>
      <c r="G9" s="393"/>
      <c r="I9" s="232"/>
      <c r="J9" s="23" t="s">
        <v>46</v>
      </c>
    </row>
    <row r="10" spans="1:13" ht="25.5" thickTop="1" thickBot="1">
      <c r="A10" s="54" t="str">
        <f>'1. InputData'!J4</f>
        <v>ข้อมูลอื่นๆ</v>
      </c>
      <c r="B10" s="26">
        <f>IF(COUNT('1. InputData'!$N7:$N11)&gt;0,SUM('1. InputData'!$N7:$N11)/COUNT('1. InputData'!$N7:$N11),0)</f>
        <v>1.8</v>
      </c>
      <c r="C10" s="26">
        <f>IF(COUNT('1. InputData'!$N13:$N17)&gt;0,SUM('1. InputData'!$N13:$N17)/COUNT('1. InputData'!$N13:$N17),0)</f>
        <v>2.2000000000000002</v>
      </c>
      <c r="D10" s="26">
        <f>IF(COUNT('1. InputData'!$N19:$N23)&gt;0,SUM('1. InputData'!$N19:$N23)/COUNT('1. InputData'!$N19:$N23),0)</f>
        <v>1.4</v>
      </c>
      <c r="E10" s="26">
        <f>IF(COUNT('1. InputData'!$N25:$N29)&gt;0,SUM('1. InputData'!$N25:$N29)/COUNT('1. InputData'!$N25:$N29),0)</f>
        <v>1.6</v>
      </c>
      <c r="F10" s="26">
        <f>IF(COUNT('1. InputData'!$N31:$N35)&gt;0,SUM('1. InputData'!$N31:$N35)/COUNT('1. InputData'!$N31:$N35),0)</f>
        <v>2.6</v>
      </c>
      <c r="G10" s="394"/>
      <c r="I10" s="232"/>
      <c r="J10" s="23" t="s">
        <v>249</v>
      </c>
    </row>
    <row r="11" spans="1:13" ht="25.5" thickTop="1" thickBot="1">
      <c r="A11" s="40"/>
      <c r="B11" s="47"/>
      <c r="C11" s="47"/>
      <c r="D11" s="47"/>
      <c r="E11" s="47"/>
      <c r="F11" s="48"/>
      <c r="G11" s="393"/>
      <c r="I11" s="232"/>
      <c r="J11" s="23" t="s">
        <v>46</v>
      </c>
      <c r="K11" s="23">
        <v>7</v>
      </c>
    </row>
    <row r="12" spans="1:13">
      <c r="A12" s="49" t="s">
        <v>31</v>
      </c>
      <c r="B12" s="50" t="s">
        <v>38</v>
      </c>
      <c r="C12" s="50" t="s">
        <v>39</v>
      </c>
      <c r="D12" s="50" t="s">
        <v>40</v>
      </c>
      <c r="E12" s="50" t="s">
        <v>41</v>
      </c>
      <c r="F12" s="51" t="s">
        <v>42</v>
      </c>
    </row>
    <row r="13" spans="1:13" ht="24.75" thickBot="1">
      <c r="A13" s="52" t="str">
        <f>A8</f>
        <v>ข้อมูล จปฐ.</v>
      </c>
      <c r="B13" s="89">
        <f>IF(B$8&lt;25,3,IF(B$8&lt;70,2,IF(B$8&gt;71,1)))</f>
        <v>3</v>
      </c>
      <c r="C13" s="89">
        <f>IF(C$8&lt;25,3,IF(C$8&lt;70,2,IF(C$8&gt;71,1)))</f>
        <v>3</v>
      </c>
      <c r="D13" s="89">
        <f>IF(D$8&lt;25,3,IF(D$8&lt;70,2,IF(D$8&gt;71,1)))</f>
        <v>3</v>
      </c>
      <c r="E13" s="89">
        <f>IF(E$8&lt;25,3,IF(E$8&lt;70,2,IF(E$8&gt;71,1)))</f>
        <v>3</v>
      </c>
      <c r="F13" s="89">
        <f>IF(F$8&lt;25,3,IF(F$8&lt;70,2,IF(F$8&gt;71,1)))</f>
        <v>3</v>
      </c>
      <c r="K13" s="23">
        <f>21-4</f>
        <v>17</v>
      </c>
    </row>
    <row r="14" spans="1:13" ht="25.5" thickTop="1" thickBot="1">
      <c r="A14" s="53" t="str">
        <f>A9</f>
        <v xml:space="preserve">ข้อมูล กชช.2ค </v>
      </c>
      <c r="B14" s="28">
        <f t="shared" ref="B14:F15" si="0">B9</f>
        <v>2.4444444444444446</v>
      </c>
      <c r="C14" s="28">
        <f t="shared" si="0"/>
        <v>2.7142857142857144</v>
      </c>
      <c r="D14" s="28">
        <f t="shared" si="0"/>
        <v>2.5714285714285716</v>
      </c>
      <c r="E14" s="28">
        <f t="shared" si="0"/>
        <v>2</v>
      </c>
      <c r="F14" s="28">
        <f t="shared" si="0"/>
        <v>2.6</v>
      </c>
    </row>
    <row r="15" spans="1:13" ht="25.5" thickTop="1" thickBot="1">
      <c r="A15" s="54" t="str">
        <f>A10</f>
        <v>ข้อมูลอื่นๆ</v>
      </c>
      <c r="B15" s="28">
        <f t="shared" si="0"/>
        <v>1.8</v>
      </c>
      <c r="C15" s="28">
        <f t="shared" si="0"/>
        <v>2.2000000000000002</v>
      </c>
      <c r="D15" s="28">
        <f t="shared" si="0"/>
        <v>1.4</v>
      </c>
      <c r="E15" s="28">
        <f t="shared" si="0"/>
        <v>1.6</v>
      </c>
      <c r="F15" s="178">
        <f t="shared" si="0"/>
        <v>2.6</v>
      </c>
    </row>
    <row r="16" spans="1:13" ht="25.5" thickTop="1" thickBot="1">
      <c r="A16" s="40"/>
      <c r="B16" s="47"/>
      <c r="C16" s="47"/>
      <c r="D16" s="47"/>
      <c r="E16" s="47"/>
      <c r="F16" s="334"/>
    </row>
    <row r="17" spans="1:6">
      <c r="A17" s="49" t="s">
        <v>296</v>
      </c>
      <c r="B17" s="50" t="s">
        <v>298</v>
      </c>
      <c r="C17" s="50" t="s">
        <v>299</v>
      </c>
      <c r="D17" s="50" t="s">
        <v>300</v>
      </c>
      <c r="E17" s="51" t="s">
        <v>301</v>
      </c>
      <c r="F17" s="50" t="s">
        <v>297</v>
      </c>
    </row>
    <row r="18" spans="1:6" ht="24.75" thickBot="1">
      <c r="A18" s="77">
        <v>1</v>
      </c>
      <c r="B18" s="89">
        <f>B13</f>
        <v>3</v>
      </c>
      <c r="C18" s="89">
        <f>B14</f>
        <v>2.4444444444444446</v>
      </c>
      <c r="D18" s="89">
        <f>B15</f>
        <v>1.8</v>
      </c>
      <c r="E18" s="89">
        <f>B34</f>
        <v>2.414814814814815</v>
      </c>
      <c r="F18" s="89" t="s">
        <v>38</v>
      </c>
    </row>
    <row r="19" spans="1:6" ht="25.5" thickTop="1" thickBot="1">
      <c r="A19" s="42">
        <v>2</v>
      </c>
      <c r="B19" s="89">
        <f>C13</f>
        <v>3</v>
      </c>
      <c r="C19" s="89">
        <f>C14</f>
        <v>2.7142857142857144</v>
      </c>
      <c r="D19" s="89">
        <f>C15</f>
        <v>2.2000000000000002</v>
      </c>
      <c r="E19" s="89">
        <f>C34</f>
        <v>2.638095238095238</v>
      </c>
      <c r="F19" s="89" t="s">
        <v>39</v>
      </c>
    </row>
    <row r="20" spans="1:6" ht="25.5" thickTop="1" thickBot="1">
      <c r="A20" s="42">
        <v>3</v>
      </c>
      <c r="B20" s="89">
        <f>D13</f>
        <v>3</v>
      </c>
      <c r="C20" s="89">
        <f>D14</f>
        <v>2.5714285714285716</v>
      </c>
      <c r="D20" s="89">
        <f>D15</f>
        <v>1.4</v>
      </c>
      <c r="E20" s="89">
        <f>D34</f>
        <v>2.323809523809524</v>
      </c>
      <c r="F20" s="89" t="s">
        <v>40</v>
      </c>
    </row>
    <row r="21" spans="1:6" ht="25.5" thickTop="1" thickBot="1">
      <c r="A21" s="42">
        <v>4</v>
      </c>
      <c r="B21" s="89">
        <f>E13</f>
        <v>3</v>
      </c>
      <c r="C21" s="89">
        <f>E14</f>
        <v>2</v>
      </c>
      <c r="D21" s="89">
        <f>E15</f>
        <v>1.6</v>
      </c>
      <c r="E21" s="89">
        <f>E34</f>
        <v>2.1999999999999997</v>
      </c>
      <c r="F21" s="89" t="s">
        <v>41</v>
      </c>
    </row>
    <row r="22" spans="1:6" ht="25.5" thickTop="1" thickBot="1">
      <c r="A22" s="40">
        <v>5</v>
      </c>
      <c r="B22" s="89">
        <f>F13</f>
        <v>3</v>
      </c>
      <c r="C22" s="89">
        <f>F14</f>
        <v>2.6</v>
      </c>
      <c r="D22" s="89">
        <f>F15</f>
        <v>2.6</v>
      </c>
      <c r="E22" s="89">
        <f>F34</f>
        <v>2.7333333333333329</v>
      </c>
      <c r="F22" s="89" t="s">
        <v>42</v>
      </c>
    </row>
    <row r="23" spans="1:6" ht="25.5" thickTop="1" thickBot="1">
      <c r="A23" s="40"/>
      <c r="B23" s="348"/>
      <c r="C23" s="348"/>
      <c r="D23" s="348"/>
      <c r="E23" s="348"/>
      <c r="F23" s="348"/>
    </row>
    <row r="24" spans="1:6">
      <c r="A24" s="49" t="s">
        <v>296</v>
      </c>
      <c r="B24" s="51" t="s">
        <v>301</v>
      </c>
      <c r="C24" s="50" t="s">
        <v>302</v>
      </c>
      <c r="D24" s="50" t="s">
        <v>297</v>
      </c>
      <c r="E24" s="50"/>
      <c r="F24" s="50"/>
    </row>
    <row r="25" spans="1:6">
      <c r="A25" s="40">
        <v>1</v>
      </c>
      <c r="B25" s="348">
        <f>E18</f>
        <v>2.414814814814815</v>
      </c>
      <c r="C25" s="348" t="str">
        <f>F18</f>
        <v>การพัฒนาด้านอาชีพ</v>
      </c>
      <c r="D25" s="349" t="str">
        <f>B35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E25" s="348"/>
      <c r="F25" s="348"/>
    </row>
    <row r="26" spans="1:6">
      <c r="A26" s="40">
        <v>2</v>
      </c>
      <c r="B26" s="348">
        <f t="shared" ref="B26:B29" si="1">E19</f>
        <v>2.638095238095238</v>
      </c>
      <c r="C26" s="348" t="str">
        <f t="shared" ref="C26:C29" si="2">F19</f>
        <v>การจัดการทุนชุมชน</v>
      </c>
      <c r="D26" s="349" t="str">
        <f>C35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E26" s="348"/>
      <c r="F26" s="348"/>
    </row>
    <row r="27" spans="1:6">
      <c r="A27" s="40">
        <v>3</v>
      </c>
      <c r="B27" s="348">
        <f t="shared" si="1"/>
        <v>2.323809523809524</v>
      </c>
      <c r="C27" s="348" t="str">
        <f t="shared" si="2"/>
        <v>การจัดการความเสี่ยงชุมชน</v>
      </c>
      <c r="D27" s="349" t="str">
        <f>D35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E27" s="348"/>
      <c r="F27" s="348"/>
    </row>
    <row r="28" spans="1:6">
      <c r="A28" s="40">
        <v>4</v>
      </c>
      <c r="B28" s="348">
        <f t="shared" si="1"/>
        <v>2.1999999999999997</v>
      </c>
      <c r="C28" s="348" t="str">
        <f t="shared" si="2"/>
        <v>การแก้ปัญหาความยากจน</v>
      </c>
      <c r="D28" s="349" t="str">
        <f>E35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E28" s="348"/>
      <c r="F28" s="348"/>
    </row>
    <row r="29" spans="1:6">
      <c r="A29" s="40">
        <v>5</v>
      </c>
      <c r="B29" s="348">
        <f t="shared" si="1"/>
        <v>2.7333333333333329</v>
      </c>
      <c r="C29" s="348" t="str">
        <f t="shared" si="2"/>
        <v>การบริหารจัดการชุมชน</v>
      </c>
      <c r="D29" s="349" t="str">
        <f>F35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E29" s="348"/>
      <c r="F29" s="348"/>
    </row>
    <row r="30" spans="1:6">
      <c r="A30" s="40"/>
      <c r="B30" s="348"/>
      <c r="C30" s="348"/>
      <c r="D30" s="349"/>
      <c r="E30" s="348"/>
      <c r="F30" s="348"/>
    </row>
    <row r="31" spans="1:6">
      <c r="A31" s="40"/>
      <c r="B31" s="348"/>
      <c r="C31" s="348"/>
      <c r="D31" s="348"/>
      <c r="E31" s="348"/>
      <c r="F31" s="348"/>
    </row>
    <row r="32" spans="1:6" ht="24.75" thickBot="1">
      <c r="A32" s="41"/>
      <c r="B32" s="32"/>
      <c r="C32" s="32"/>
      <c r="D32" s="32"/>
      <c r="E32" s="333"/>
      <c r="F32" s="333"/>
    </row>
    <row r="33" spans="1:6">
      <c r="A33" s="49" t="s">
        <v>34</v>
      </c>
      <c r="B33" s="50" t="s">
        <v>38</v>
      </c>
      <c r="C33" s="50" t="s">
        <v>39</v>
      </c>
      <c r="D33" s="50" t="s">
        <v>40</v>
      </c>
      <c r="E33" s="50" t="s">
        <v>41</v>
      </c>
      <c r="F33" s="51" t="str">
        <f>$F$12</f>
        <v>การบริหารจัดการชุมชน</v>
      </c>
    </row>
    <row r="34" spans="1:6">
      <c r="A34" s="56"/>
      <c r="B34" s="29">
        <f>IF(B15&gt;0,(B13+B14+B15)/3,(B13+B14)/2)</f>
        <v>2.414814814814815</v>
      </c>
      <c r="C34" s="29">
        <f>IF(C15&gt;0,(C13+C14+C15)/3,(C13+C14)/2)</f>
        <v>2.638095238095238</v>
      </c>
      <c r="D34" s="29">
        <f>IF(D15&gt;0,(D13+D14+D15)/3,(D13+D14)/2)</f>
        <v>2.323809523809524</v>
      </c>
      <c r="E34" s="29">
        <f>IF(E15&gt;0,(E13+E14+E15)/3,(E13+E14)/2)</f>
        <v>2.1999999999999997</v>
      </c>
      <c r="F34" s="57">
        <f>IF(F15&gt;0,(F13+F14+F15)/3,(F13+F14)/2)</f>
        <v>2.7333333333333329</v>
      </c>
    </row>
    <row r="35" spans="1:6" s="232" customFormat="1" ht="303" customHeight="1">
      <c r="A35" s="332"/>
      <c r="B35" s="352" t="s">
        <v>294</v>
      </c>
      <c r="C35" s="352" t="s">
        <v>291</v>
      </c>
      <c r="D35" s="352" t="s">
        <v>303</v>
      </c>
      <c r="E35" s="352" t="s">
        <v>292</v>
      </c>
      <c r="F35" s="352" t="s">
        <v>293</v>
      </c>
    </row>
    <row r="36" spans="1:6">
      <c r="A36" s="40"/>
      <c r="B36" s="75" t="s">
        <v>295</v>
      </c>
      <c r="C36" s="75" t="s">
        <v>157</v>
      </c>
      <c r="D36" s="75" t="s">
        <v>164</v>
      </c>
      <c r="E36" s="75" t="s">
        <v>188</v>
      </c>
      <c r="F36" s="75" t="s">
        <v>196</v>
      </c>
    </row>
    <row r="37" spans="1:6">
      <c r="A37" s="40"/>
      <c r="B37" s="75" t="s">
        <v>142</v>
      </c>
      <c r="C37" s="76" t="s">
        <v>158</v>
      </c>
      <c r="D37" s="75" t="s">
        <v>166</v>
      </c>
      <c r="E37" s="75" t="s">
        <v>190</v>
      </c>
      <c r="F37" s="75" t="s">
        <v>197</v>
      </c>
    </row>
    <row r="38" spans="1:6">
      <c r="A38" s="40"/>
      <c r="B38" s="75" t="s">
        <v>143</v>
      </c>
      <c r="C38" s="76" t="s">
        <v>159</v>
      </c>
      <c r="D38" s="75" t="s">
        <v>168</v>
      </c>
      <c r="E38" s="75" t="s">
        <v>191</v>
      </c>
      <c r="F38" s="75" t="s">
        <v>199</v>
      </c>
    </row>
    <row r="39" spans="1:6">
      <c r="A39" s="40"/>
      <c r="B39" s="76" t="s">
        <v>144</v>
      </c>
      <c r="C39" s="76" t="s">
        <v>160</v>
      </c>
      <c r="D39" s="75" t="s">
        <v>170</v>
      </c>
      <c r="E39" s="75" t="s">
        <v>143</v>
      </c>
      <c r="F39" s="75" t="s">
        <v>201</v>
      </c>
    </row>
    <row r="40" spans="1:6">
      <c r="A40" s="40"/>
      <c r="B40" s="76" t="s">
        <v>145</v>
      </c>
      <c r="C40" s="76" t="s">
        <v>161</v>
      </c>
      <c r="D40" s="75" t="s">
        <v>172</v>
      </c>
      <c r="E40" s="75" t="s">
        <v>192</v>
      </c>
      <c r="F40" s="75" t="s">
        <v>203</v>
      </c>
    </row>
    <row r="41" spans="1:6">
      <c r="A41" s="40"/>
      <c r="B41" s="76" t="s">
        <v>146</v>
      </c>
      <c r="C41" s="76" t="s">
        <v>162</v>
      </c>
      <c r="D41" s="75" t="s">
        <v>174</v>
      </c>
      <c r="E41" s="76" t="s">
        <v>189</v>
      </c>
      <c r="F41" s="75" t="s">
        <v>205</v>
      </c>
    </row>
    <row r="42" spans="1:6">
      <c r="A42" s="40"/>
      <c r="B42" s="76" t="s">
        <v>147</v>
      </c>
      <c r="C42" s="76" t="s">
        <v>163</v>
      </c>
      <c r="D42" s="75" t="s">
        <v>176</v>
      </c>
      <c r="E42" s="76" t="s">
        <v>148</v>
      </c>
      <c r="F42" s="75" t="s">
        <v>206</v>
      </c>
    </row>
    <row r="43" spans="1:6">
      <c r="A43" s="77"/>
      <c r="B43" s="76" t="s">
        <v>148</v>
      </c>
      <c r="C43" s="76" t="s">
        <v>152</v>
      </c>
      <c r="D43" s="75" t="s">
        <v>178</v>
      </c>
      <c r="E43" s="76" t="s">
        <v>149</v>
      </c>
      <c r="F43" s="76" t="s">
        <v>163</v>
      </c>
    </row>
    <row r="44" spans="1:6">
      <c r="B44" s="76" t="s">
        <v>149</v>
      </c>
      <c r="D44" s="75" t="s">
        <v>179</v>
      </c>
      <c r="E44" s="76" t="s">
        <v>150</v>
      </c>
      <c r="F44" s="76" t="s">
        <v>198</v>
      </c>
    </row>
    <row r="45" spans="1:6">
      <c r="B45" s="76" t="s">
        <v>150</v>
      </c>
      <c r="D45" s="75" t="s">
        <v>180</v>
      </c>
      <c r="E45" s="76" t="s">
        <v>193</v>
      </c>
      <c r="F45" s="76" t="s">
        <v>200</v>
      </c>
    </row>
    <row r="46" spans="1:6">
      <c r="B46" s="76" t="s">
        <v>151</v>
      </c>
      <c r="D46" s="75" t="s">
        <v>181</v>
      </c>
      <c r="E46" s="76" t="s">
        <v>194</v>
      </c>
      <c r="F46" s="76" t="s">
        <v>202</v>
      </c>
    </row>
    <row r="47" spans="1:6">
      <c r="B47" s="76" t="s">
        <v>152</v>
      </c>
      <c r="D47" s="75" t="s">
        <v>182</v>
      </c>
      <c r="E47" s="76" t="s">
        <v>195</v>
      </c>
      <c r="F47" s="76" t="s">
        <v>204</v>
      </c>
    </row>
    <row r="48" spans="1:6">
      <c r="B48" s="76" t="s">
        <v>153</v>
      </c>
      <c r="D48" s="75" t="s">
        <v>183</v>
      </c>
      <c r="E48" s="76" t="s">
        <v>152</v>
      </c>
      <c r="F48" s="76" t="s">
        <v>154</v>
      </c>
    </row>
    <row r="49" spans="2:6">
      <c r="B49" s="76" t="s">
        <v>154</v>
      </c>
      <c r="D49" s="75" t="s">
        <v>184</v>
      </c>
      <c r="F49" s="76" t="s">
        <v>207</v>
      </c>
    </row>
    <row r="50" spans="2:6">
      <c r="B50" s="76" t="s">
        <v>155</v>
      </c>
      <c r="D50" s="75" t="s">
        <v>185</v>
      </c>
    </row>
    <row r="51" spans="2:6">
      <c r="D51" s="75" t="s">
        <v>186</v>
      </c>
    </row>
    <row r="52" spans="2:6">
      <c r="D52" s="75" t="s">
        <v>187</v>
      </c>
    </row>
    <row r="53" spans="2:6">
      <c r="D53" s="76" t="s">
        <v>165</v>
      </c>
    </row>
    <row r="54" spans="2:6">
      <c r="D54" s="76" t="s">
        <v>167</v>
      </c>
    </row>
    <row r="55" spans="2:6">
      <c r="D55" s="76" t="s">
        <v>169</v>
      </c>
    </row>
    <row r="56" spans="2:6">
      <c r="D56" s="76" t="s">
        <v>171</v>
      </c>
    </row>
    <row r="57" spans="2:6">
      <c r="D57" s="76" t="s">
        <v>173</v>
      </c>
    </row>
    <row r="58" spans="2:6">
      <c r="D58" s="76" t="s">
        <v>175</v>
      </c>
    </row>
    <row r="59" spans="2:6">
      <c r="D59" s="76" t="s">
        <v>177</v>
      </c>
    </row>
  </sheetData>
  <sheetProtection selectLockedCells="1" selectUnlockedCells="1"/>
  <mergeCells count="5">
    <mergeCell ref="D2:F2"/>
    <mergeCell ref="D3:F3"/>
    <mergeCell ref="A1:F1"/>
    <mergeCell ref="A6:F6"/>
    <mergeCell ref="D4:F4"/>
  </mergeCells>
  <phoneticPr fontId="0" type="noConversion"/>
  <pageMargins left="0.25" right="0.25" top="0.25" bottom="0.25" header="0.3" footer="0.3"/>
  <pageSetup paperSize="9" scale="70" orientation="landscape" blackAndWhite="1" r:id="rId1"/>
  <headerFooter alignWithMargins="0">
    <oddFooter>&amp;LCopyright MarketWare International 2002&amp;CPage &amp;P</oddFooter>
  </headerFooter>
  <ignoredErrors>
    <ignoredError sqref="A8:A9 D25:D2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</sheetPr>
  <dimension ref="A1:W158"/>
  <sheetViews>
    <sheetView zoomScale="90" zoomScaleNormal="90" zoomScalePageLayoutView="130" workbookViewId="0">
      <selection activeCell="M27" sqref="M27"/>
    </sheetView>
  </sheetViews>
  <sheetFormatPr defaultColWidth="8.7109375" defaultRowHeight="24"/>
  <cols>
    <col min="1" max="1" width="9.7109375" style="42" customWidth="1"/>
    <col min="2" max="6" width="9.7109375" style="22" customWidth="1"/>
    <col min="7" max="10" width="13.42578125" style="22" customWidth="1"/>
    <col min="11" max="11" width="13.42578125" style="42" customWidth="1"/>
    <col min="12" max="12" width="13.42578125" style="23" customWidth="1"/>
    <col min="13" max="13" width="19.42578125" style="23" bestFit="1" customWidth="1"/>
    <col min="14" max="14" width="20.7109375" style="23" customWidth="1"/>
    <col min="15" max="18" width="18.7109375" style="23" customWidth="1"/>
    <col min="19" max="16384" width="8.7109375" style="23"/>
  </cols>
  <sheetData>
    <row r="1" spans="1:18">
      <c r="B1" s="117" t="s">
        <v>282</v>
      </c>
      <c r="C1" s="118"/>
      <c r="D1" s="118" t="s">
        <v>114</v>
      </c>
      <c r="E1" s="118"/>
      <c r="F1" s="117" t="s">
        <v>285</v>
      </c>
      <c r="G1" s="119" t="s">
        <v>116</v>
      </c>
      <c r="H1" s="119"/>
      <c r="I1" s="117"/>
      <c r="J1" s="160"/>
    </row>
    <row r="2" spans="1:18">
      <c r="B2" s="117" t="s">
        <v>283</v>
      </c>
      <c r="C2" s="119"/>
      <c r="D2" s="119" t="s">
        <v>115</v>
      </c>
      <c r="E2" s="119"/>
      <c r="F2" s="117" t="s">
        <v>286</v>
      </c>
      <c r="G2" s="119">
        <v>14</v>
      </c>
      <c r="H2" s="119"/>
      <c r="I2" s="117"/>
      <c r="J2" s="160"/>
    </row>
    <row r="3" spans="1:18">
      <c r="B3" s="117" t="s">
        <v>284</v>
      </c>
      <c r="C3" s="119"/>
      <c r="D3" s="119" t="s">
        <v>116</v>
      </c>
      <c r="E3" s="119"/>
      <c r="F3" s="117"/>
      <c r="G3" s="117"/>
      <c r="H3" s="117"/>
      <c r="I3" s="117"/>
      <c r="J3" s="160"/>
    </row>
    <row r="4" spans="1:18">
      <c r="E4" s="107"/>
      <c r="F4" s="27"/>
      <c r="G4" s="27"/>
      <c r="H4" s="27"/>
      <c r="I4" s="27"/>
    </row>
    <row r="5" spans="1:18">
      <c r="B5" s="578" t="s">
        <v>235</v>
      </c>
      <c r="C5" s="579"/>
      <c r="D5" s="579"/>
      <c r="E5" s="579"/>
      <c r="F5" s="92"/>
      <c r="G5" s="116" t="s">
        <v>30</v>
      </c>
      <c r="H5" s="102" t="s">
        <v>210</v>
      </c>
      <c r="I5" s="102" t="s">
        <v>211</v>
      </c>
      <c r="J5" s="102" t="s">
        <v>217</v>
      </c>
    </row>
    <row r="6" spans="1:18">
      <c r="A6" s="90"/>
      <c r="B6" s="93" t="s">
        <v>88</v>
      </c>
      <c r="C6" s="94"/>
      <c r="D6" s="94"/>
      <c r="E6" s="94"/>
      <c r="F6" s="92"/>
      <c r="G6" s="95">
        <f>SUM(G44:G46)</f>
        <v>0</v>
      </c>
      <c r="H6" s="183">
        <f>SUM(G47:G57)</f>
        <v>22</v>
      </c>
      <c r="I6" s="96">
        <f>SUM(G58:G62)</f>
        <v>9</v>
      </c>
      <c r="J6" s="181"/>
    </row>
    <row r="7" spans="1:18">
      <c r="A7" s="90"/>
      <c r="B7" s="93" t="s">
        <v>89</v>
      </c>
      <c r="C7" s="94"/>
      <c r="D7" s="94"/>
      <c r="E7" s="94"/>
      <c r="F7" s="92"/>
      <c r="G7" s="97">
        <f>SUM(G67)</f>
        <v>0</v>
      </c>
      <c r="H7" s="184">
        <f>SUM(G68:G74)</f>
        <v>19</v>
      </c>
      <c r="I7" s="98">
        <f>SUM(G75:G79)</f>
        <v>11</v>
      </c>
      <c r="J7" s="181"/>
    </row>
    <row r="8" spans="1:18">
      <c r="A8" s="90"/>
      <c r="B8" s="93" t="s">
        <v>90</v>
      </c>
      <c r="C8" s="94"/>
      <c r="D8" s="94"/>
      <c r="E8" s="94"/>
      <c r="F8" s="92"/>
      <c r="G8" s="97">
        <f>SUM(G84:G100)</f>
        <v>4.2</v>
      </c>
      <c r="H8" s="184">
        <f>SUM(G101:G107)</f>
        <v>18</v>
      </c>
      <c r="I8" s="98">
        <f>SUM(G108:G112)</f>
        <v>7</v>
      </c>
      <c r="J8" s="181"/>
    </row>
    <row r="9" spans="1:18">
      <c r="A9" s="90"/>
      <c r="B9" s="93" t="s">
        <v>91</v>
      </c>
      <c r="C9" s="94"/>
      <c r="D9" s="94"/>
      <c r="E9" s="94"/>
      <c r="F9" s="92"/>
      <c r="G9" s="97">
        <f>SUM(G117:G121)</f>
        <v>0</v>
      </c>
      <c r="H9" s="184">
        <f>SUM(G122:G130)</f>
        <v>20</v>
      </c>
      <c r="I9" s="98">
        <f>SUM(G131:G135)</f>
        <v>8</v>
      </c>
      <c r="J9" s="181"/>
    </row>
    <row r="10" spans="1:18">
      <c r="A10" s="90"/>
      <c r="B10" s="93" t="s">
        <v>92</v>
      </c>
      <c r="C10" s="94"/>
      <c r="D10" s="94"/>
      <c r="E10" s="94"/>
      <c r="F10" s="92"/>
      <c r="G10" s="97">
        <f>SUM(G140:G146)</f>
        <v>0</v>
      </c>
      <c r="H10" s="184">
        <f>SUM(G147:G152)</f>
        <v>13</v>
      </c>
      <c r="I10" s="98">
        <f>SUM(G153:G157)</f>
        <v>13</v>
      </c>
      <c r="J10" s="181"/>
    </row>
    <row r="12" spans="1:18">
      <c r="B12" s="578" t="s">
        <v>236</v>
      </c>
      <c r="C12" s="579"/>
      <c r="D12" s="579"/>
      <c r="E12" s="579"/>
      <c r="F12" s="92"/>
      <c r="G12" s="102" t="s">
        <v>30</v>
      </c>
      <c r="H12" s="102" t="s">
        <v>210</v>
      </c>
      <c r="I12" s="102" t="s">
        <v>222</v>
      </c>
      <c r="J12" s="186" t="s">
        <v>221</v>
      </c>
      <c r="K12" s="373" t="s">
        <v>220</v>
      </c>
      <c r="M12" s="112" t="s">
        <v>238</v>
      </c>
      <c r="N12" s="196" t="s">
        <v>252</v>
      </c>
      <c r="O12" s="197" t="s">
        <v>39</v>
      </c>
      <c r="P12" s="196" t="s">
        <v>246</v>
      </c>
      <c r="Q12" s="196" t="s">
        <v>247</v>
      </c>
      <c r="R12" s="196" t="s">
        <v>248</v>
      </c>
    </row>
    <row r="13" spans="1:18">
      <c r="B13" s="93" t="s">
        <v>88</v>
      </c>
      <c r="C13" s="94"/>
      <c r="D13" s="94"/>
      <c r="E13" s="94"/>
      <c r="F13" s="92"/>
      <c r="G13" s="95">
        <f>COUNTIF(G44:G46,"&lt;&gt;0")</f>
        <v>0</v>
      </c>
      <c r="H13" s="183">
        <f>COUNTIF(G47:G57,"&lt;&gt;0")</f>
        <v>9</v>
      </c>
      <c r="I13" s="96">
        <f>COUNTIF(G58:G62,"&lt;&gt;0")</f>
        <v>5</v>
      </c>
      <c r="J13" s="181">
        <f>IF(I13,I6/I13,0)</f>
        <v>1.8</v>
      </c>
      <c r="K13" s="372">
        <f>IF(H13,H6/H13,0)</f>
        <v>2.4444444444444446</v>
      </c>
      <c r="M13" s="112" t="s">
        <v>256</v>
      </c>
      <c r="N13" s="203">
        <f>$G20</f>
        <v>0</v>
      </c>
      <c r="O13" s="203">
        <f>$G21</f>
        <v>0</v>
      </c>
      <c r="P13" s="203">
        <f>$G22</f>
        <v>1</v>
      </c>
      <c r="Q13" s="203">
        <f>$G23</f>
        <v>0</v>
      </c>
      <c r="R13" s="203">
        <f>$G24</f>
        <v>0</v>
      </c>
    </row>
    <row r="14" spans="1:18">
      <c r="B14" s="93" t="s">
        <v>89</v>
      </c>
      <c r="C14" s="94"/>
      <c r="D14" s="94"/>
      <c r="E14" s="94"/>
      <c r="F14" s="92"/>
      <c r="G14" s="97">
        <f>COUNTIF(G67,"&lt;&gt;0")</f>
        <v>0</v>
      </c>
      <c r="H14" s="184">
        <f>COUNTIF(G68:G74,"&lt;&gt;0")</f>
        <v>7</v>
      </c>
      <c r="I14" s="98">
        <f>COUNTIF(G75:G79,"&lt;&gt;0")</f>
        <v>5</v>
      </c>
      <c r="J14" s="181">
        <f>IF(I14,I7/I14,0)</f>
        <v>2.2000000000000002</v>
      </c>
      <c r="K14" s="372">
        <f>IF(H14,H7/H14,0)</f>
        <v>2.7142857142857144</v>
      </c>
      <c r="M14" s="112" t="s">
        <v>156</v>
      </c>
      <c r="N14" s="202">
        <f>H20</f>
        <v>2.4444444444444446</v>
      </c>
      <c r="O14" s="202">
        <f>H21</f>
        <v>2.7142857142857144</v>
      </c>
      <c r="P14" s="202">
        <f>H22</f>
        <v>2.5714285714285716</v>
      </c>
      <c r="Q14" s="202">
        <f>H23</f>
        <v>2.5</v>
      </c>
      <c r="R14" s="202">
        <f>H24</f>
        <v>2.6</v>
      </c>
    </row>
    <row r="15" spans="1:18" ht="24" customHeight="1">
      <c r="B15" s="93" t="s">
        <v>90</v>
      </c>
      <c r="C15" s="94"/>
      <c r="D15" s="94"/>
      <c r="E15" s="94"/>
      <c r="F15" s="92"/>
      <c r="G15" s="97">
        <f>COUNT(G84:G100)</f>
        <v>17</v>
      </c>
      <c r="H15" s="184">
        <f>COUNTIF(G101:G107,"&lt;&gt;0")</f>
        <v>7</v>
      </c>
      <c r="I15" s="98">
        <f>COUNTIF(G108:G112,"&lt;&gt;0")</f>
        <v>5</v>
      </c>
      <c r="J15" s="181">
        <f>IF(I15,I8/I15,0)</f>
        <v>1.4</v>
      </c>
      <c r="K15" s="372">
        <f>IF(H15,H8/H15,0)</f>
        <v>2.5714285714285716</v>
      </c>
      <c r="L15" s="187"/>
      <c r="M15" s="112" t="s">
        <v>257</v>
      </c>
      <c r="N15" s="204">
        <f>I20</f>
        <v>1.8</v>
      </c>
      <c r="O15" s="204">
        <f>I21</f>
        <v>2.2000000000000002</v>
      </c>
      <c r="P15" s="204">
        <f>I22</f>
        <v>1.4</v>
      </c>
      <c r="Q15" s="204">
        <f>I23</f>
        <v>1.6</v>
      </c>
      <c r="R15" s="204">
        <f>I24</f>
        <v>2.6</v>
      </c>
    </row>
    <row r="16" spans="1:18">
      <c r="B16" s="93" t="s">
        <v>91</v>
      </c>
      <c r="C16" s="94"/>
      <c r="D16" s="94"/>
      <c r="E16" s="94"/>
      <c r="F16" s="92"/>
      <c r="G16" s="97">
        <f>COUNT(G117:G121)</f>
        <v>5</v>
      </c>
      <c r="H16" s="184">
        <f>COUNTIF(G122:G130,"&lt;&gt;0")</f>
        <v>8</v>
      </c>
      <c r="I16" s="98">
        <f>COUNTIF(G131:G135,"&lt;&gt;0")</f>
        <v>5</v>
      </c>
      <c r="J16" s="181">
        <f>IF(I16,I9/I16,0)</f>
        <v>1.6</v>
      </c>
      <c r="K16" s="372">
        <f>IF(H16,H9/H16,0)</f>
        <v>2.5</v>
      </c>
      <c r="L16" s="187"/>
      <c r="M16" s="200" t="s">
        <v>234</v>
      </c>
    </row>
    <row r="17" spans="1:22">
      <c r="B17" s="93" t="s">
        <v>92</v>
      </c>
      <c r="C17" s="94"/>
      <c r="D17" s="94"/>
      <c r="E17" s="94"/>
      <c r="F17" s="92"/>
      <c r="G17" s="97">
        <f>COUNT(G140:G146)</f>
        <v>7</v>
      </c>
      <c r="H17" s="184">
        <f>COUNTIF(G147:G152,"&lt;&gt;0")</f>
        <v>5</v>
      </c>
      <c r="I17" s="98">
        <f>COUNTIF(G153:G157,"&lt;&gt;0")</f>
        <v>5</v>
      </c>
      <c r="J17" s="181">
        <f>IF(I17,I10/I17,0)</f>
        <v>2.6</v>
      </c>
      <c r="K17" s="372">
        <f>IF(H17,H10/H17,0)</f>
        <v>2.6</v>
      </c>
      <c r="L17" s="187"/>
      <c r="M17" s="112" t="s">
        <v>232</v>
      </c>
      <c r="N17" s="196" t="s">
        <v>245</v>
      </c>
      <c r="O17" s="197" t="s">
        <v>39</v>
      </c>
      <c r="P17" s="196" t="s">
        <v>246</v>
      </c>
      <c r="Q17" s="196" t="s">
        <v>247</v>
      </c>
      <c r="R17" s="196" t="s">
        <v>248</v>
      </c>
    </row>
    <row r="18" spans="1:22">
      <c r="B18" s="99"/>
      <c r="C18" s="27"/>
      <c r="D18" s="27"/>
      <c r="E18" s="27"/>
      <c r="G18" s="22">
        <f>SUM(G13:G17)</f>
        <v>29</v>
      </c>
      <c r="H18" s="22">
        <f t="shared" ref="H18:I18" si="0">SUM(H13:H17)</f>
        <v>36</v>
      </c>
      <c r="I18" s="22">
        <f t="shared" si="0"/>
        <v>25</v>
      </c>
      <c r="M18" s="174"/>
      <c r="N18" s="175">
        <f>K20</f>
        <v>1.4148148148148147</v>
      </c>
      <c r="O18" s="175">
        <f>K21</f>
        <v>1.6380952380952383</v>
      </c>
      <c r="P18" s="175">
        <f>K22</f>
        <v>1.6571428571428573</v>
      </c>
      <c r="Q18" s="175">
        <f>K23</f>
        <v>1.3666666666666665</v>
      </c>
      <c r="R18" s="175">
        <f>K24</f>
        <v>1.7333333333333334</v>
      </c>
    </row>
    <row r="19" spans="1:22">
      <c r="B19" s="578" t="s">
        <v>237</v>
      </c>
      <c r="C19" s="579"/>
      <c r="D19" s="579"/>
      <c r="E19" s="579"/>
      <c r="F19" s="92"/>
      <c r="G19" s="198" t="s">
        <v>226</v>
      </c>
      <c r="H19" s="198" t="s">
        <v>227</v>
      </c>
      <c r="I19" s="198" t="s">
        <v>228</v>
      </c>
      <c r="J19" s="198" t="s">
        <v>218</v>
      </c>
      <c r="K19" s="374" t="s">
        <v>219</v>
      </c>
      <c r="M19" s="201" t="s">
        <v>233</v>
      </c>
    </row>
    <row r="20" spans="1:22" ht="24" customHeight="1">
      <c r="B20" s="93" t="s">
        <v>264</v>
      </c>
      <c r="C20" s="94"/>
      <c r="D20" s="94"/>
      <c r="E20" s="94"/>
      <c r="F20" s="92"/>
      <c r="G20" s="166">
        <f>IF(G6&gt;=81,3,IF(G6&gt;=61,2.5,IF(G6&gt;=41,2,IF(G6&gt;=21,1.5,IF(G6&gt;=1,1,0)))))</f>
        <v>0</v>
      </c>
      <c r="H20" s="185">
        <f t="shared" ref="H20:I24" si="1">IF(H13,H6/H13,0)</f>
        <v>2.4444444444444446</v>
      </c>
      <c r="I20" s="182">
        <f t="shared" si="1"/>
        <v>1.8</v>
      </c>
      <c r="J20" s="199">
        <f>AVERAGE(G20:I20)</f>
        <v>1.4148148148148147</v>
      </c>
      <c r="K20" s="372">
        <f>(G20+K13+J13)/3</f>
        <v>1.4148148148148147</v>
      </c>
      <c r="O20" s="232"/>
    </row>
    <row r="21" spans="1:22">
      <c r="B21" s="93" t="s">
        <v>225</v>
      </c>
      <c r="C21" s="94"/>
      <c r="D21" s="94"/>
      <c r="E21" s="94"/>
      <c r="F21" s="92"/>
      <c r="G21" s="166">
        <f>IF(G7&gt;=81,3,IF(G7&gt;=61,2.5,IF(G7&gt;=41,2,IF(G7&gt;=21,1.5,IF(G7&gt;=1,1,0)))))</f>
        <v>0</v>
      </c>
      <c r="H21" s="185">
        <f t="shared" si="1"/>
        <v>2.7142857142857144</v>
      </c>
      <c r="I21" s="182">
        <f t="shared" si="1"/>
        <v>2.2000000000000002</v>
      </c>
      <c r="J21" s="199">
        <f t="shared" ref="J21:J23" si="2">AVERAGE(G21:I21)</f>
        <v>1.6380952380952383</v>
      </c>
      <c r="K21" s="372">
        <f>(G21+K14+J14)/3</f>
        <v>1.6380952380952383</v>
      </c>
      <c r="L21" s="233">
        <f>MIN(D28:D32)</f>
        <v>0</v>
      </c>
      <c r="M21" s="23" t="str">
        <f>LOOKUP(2,1/($D$28:$D$32=L21),$E$28:$E$32)</f>
        <v>สารสนเทศเพื่อการบริหารจัดการชุมชน</v>
      </c>
      <c r="O21" s="232"/>
      <c r="U21" s="188"/>
      <c r="V21" s="189"/>
    </row>
    <row r="22" spans="1:22" ht="24" customHeight="1">
      <c r="B22" s="93" t="s">
        <v>229</v>
      </c>
      <c r="C22" s="94"/>
      <c r="D22" s="94"/>
      <c r="E22" s="94"/>
      <c r="F22" s="92"/>
      <c r="G22" s="166">
        <f>IF(G8&gt;=81,3,IF(G8&gt;=61,2.5,IF(G8&gt;=41,2,IF(G8&gt;=21,1.5,IF(G8&gt;=1,1,0)))))</f>
        <v>1</v>
      </c>
      <c r="H22" s="185">
        <f t="shared" si="1"/>
        <v>2.5714285714285716</v>
      </c>
      <c r="I22" s="182">
        <f t="shared" si="1"/>
        <v>1.4</v>
      </c>
      <c r="J22" s="199">
        <f t="shared" si="2"/>
        <v>1.6571428571428573</v>
      </c>
      <c r="K22" s="372">
        <f>(G22+K15+J15)/3</f>
        <v>1.6571428571428573</v>
      </c>
      <c r="L22" s="233">
        <f>SMALL(D28:D32,2)</f>
        <v>0</v>
      </c>
      <c r="M22" s="23" t="str">
        <f>IFERROR(VLOOKUP(L22,$D$28:$E$32,2,0), "not found")</f>
        <v>สารสนเทศเพื่อการพัฒนาด้านอาชีพ</v>
      </c>
      <c r="U22" s="188"/>
      <c r="V22" s="189"/>
    </row>
    <row r="23" spans="1:22">
      <c r="B23" s="93" t="s">
        <v>230</v>
      </c>
      <c r="C23" s="94"/>
      <c r="D23" s="94"/>
      <c r="E23" s="94"/>
      <c r="F23" s="92"/>
      <c r="G23" s="166">
        <f>IF(G9&gt;=81,3,IF(G9&gt;=61,2.5,IF(G9&gt;=41,2,IF(G9&gt;=21,1.5,IF(G9&gt;=1,1,0)))))</f>
        <v>0</v>
      </c>
      <c r="H23" s="185">
        <f t="shared" si="1"/>
        <v>2.5</v>
      </c>
      <c r="I23" s="182">
        <f t="shared" si="1"/>
        <v>1.6</v>
      </c>
      <c r="J23" s="199">
        <f t="shared" si="2"/>
        <v>1.3666666666666665</v>
      </c>
      <c r="K23" s="372">
        <f>(G23+K16+J16)/3</f>
        <v>1.3666666666666665</v>
      </c>
      <c r="L23" s="233">
        <f>MEDIAN(D28:D32)</f>
        <v>0</v>
      </c>
      <c r="M23" s="23" t="str">
        <f>IFERROR(VLOOKUP(L23,$D$28:$E$32,2,0), "not found")</f>
        <v>สารสนเทศเพื่อการพัฒนาด้านอาชีพ</v>
      </c>
      <c r="U23" s="188"/>
      <c r="V23" s="189"/>
    </row>
    <row r="24" spans="1:22">
      <c r="B24" s="93" t="s">
        <v>231</v>
      </c>
      <c r="C24" s="94"/>
      <c r="D24" s="94"/>
      <c r="E24" s="94"/>
      <c r="F24" s="92"/>
      <c r="G24" s="166">
        <f>IF(G10&gt;=81,3,IF(G10&gt;=61,2.5,IF(G10&gt;=41,2,IF(G10&gt;=21,1.5,IF(G10&gt;=1,1,0)))))</f>
        <v>0</v>
      </c>
      <c r="H24" s="185">
        <f t="shared" si="1"/>
        <v>2.6</v>
      </c>
      <c r="I24" s="182">
        <f t="shared" si="1"/>
        <v>2.6</v>
      </c>
      <c r="J24" s="199">
        <f>AVERAGE(G24:I24)</f>
        <v>1.7333333333333334</v>
      </c>
      <c r="K24" s="372">
        <f>(G24+K17+J17)/3</f>
        <v>1.7333333333333334</v>
      </c>
      <c r="L24" s="233">
        <f>SMALL(D28:D32,4)</f>
        <v>0</v>
      </c>
      <c r="M24" s="23" t="str">
        <f t="shared" ref="M24:M25" si="3">IFERROR(VLOOKUP(L24,$D$28:$E$32,2,0), "not found")</f>
        <v>สารสนเทศเพื่อการพัฒนาด้านอาชีพ</v>
      </c>
      <c r="U24" s="188"/>
      <c r="V24" s="189"/>
    </row>
    <row r="25" spans="1:22">
      <c r="B25" s="208" t="s">
        <v>243</v>
      </c>
      <c r="C25" s="188"/>
      <c r="D25" s="188"/>
      <c r="E25" s="188"/>
      <c r="F25" s="27"/>
      <c r="G25" s="177"/>
      <c r="H25" s="205"/>
      <c r="I25" s="206"/>
      <c r="J25" s="207"/>
      <c r="K25" s="375"/>
      <c r="L25" s="233">
        <f>MAX(D28:D32)</f>
        <v>1</v>
      </c>
      <c r="M25" s="23" t="str">
        <f t="shared" si="3"/>
        <v>สารสนเทศเพื่อการจัดการความเสี่ยงชุมชน</v>
      </c>
      <c r="U25" s="188"/>
      <c r="V25" s="189"/>
    </row>
    <row r="26" spans="1:22">
      <c r="A26" s="162"/>
      <c r="B26" s="101"/>
      <c r="C26" s="101"/>
      <c r="D26" s="101"/>
      <c r="F26" s="38"/>
      <c r="G26" s="172"/>
      <c r="H26" s="173"/>
      <c r="I26" s="172"/>
      <c r="J26" s="172"/>
      <c r="U26" s="188"/>
      <c r="V26" s="189"/>
    </row>
    <row r="27" spans="1:22">
      <c r="B27" s="190" t="s">
        <v>261</v>
      </c>
      <c r="C27" s="190" t="s">
        <v>260</v>
      </c>
      <c r="D27" s="190" t="s">
        <v>224</v>
      </c>
      <c r="E27" s="192" t="s">
        <v>240</v>
      </c>
      <c r="F27" s="192"/>
      <c r="G27" s="38"/>
      <c r="H27" s="193" t="s">
        <v>261</v>
      </c>
      <c r="I27" s="193" t="s">
        <v>260</v>
      </c>
      <c r="J27" s="193" t="s">
        <v>224</v>
      </c>
      <c r="K27" s="376" t="s">
        <v>241</v>
      </c>
      <c r="R27" s="188"/>
      <c r="U27" s="188"/>
      <c r="V27" s="189"/>
    </row>
    <row r="28" spans="1:22" s="231" customFormat="1">
      <c r="B28" s="190" t="s">
        <v>287</v>
      </c>
      <c r="C28" s="234">
        <v>1</v>
      </c>
      <c r="D28" s="220">
        <f>G20</f>
        <v>0</v>
      </c>
      <c r="E28" s="221" t="s">
        <v>0</v>
      </c>
      <c r="F28" s="222"/>
      <c r="G28" s="240"/>
      <c r="H28" s="193" t="s">
        <v>288</v>
      </c>
      <c r="I28" s="193">
        <v>1</v>
      </c>
      <c r="J28" s="224">
        <f>H20</f>
        <v>2.4444444444444446</v>
      </c>
      <c r="K28" s="377" t="s">
        <v>0</v>
      </c>
      <c r="M28" s="298"/>
      <c r="N28" s="23"/>
      <c r="O28" s="229"/>
      <c r="P28" s="230"/>
      <c r="R28" s="230"/>
      <c r="U28" s="230"/>
    </row>
    <row r="29" spans="1:22" s="231" customFormat="1">
      <c r="B29" s="190" t="s">
        <v>287</v>
      </c>
      <c r="C29" s="234">
        <v>2</v>
      </c>
      <c r="D29" s="220">
        <f>G21</f>
        <v>0</v>
      </c>
      <c r="E29" s="221" t="s">
        <v>253</v>
      </c>
      <c r="F29" s="222"/>
      <c r="G29" s="240"/>
      <c r="H29" s="193" t="s">
        <v>288</v>
      </c>
      <c r="I29" s="193">
        <v>2</v>
      </c>
      <c r="J29" s="224">
        <f>H21</f>
        <v>2.7142857142857144</v>
      </c>
      <c r="K29" s="377" t="s">
        <v>253</v>
      </c>
      <c r="M29" s="299"/>
      <c r="N29" s="23"/>
      <c r="O29" s="229"/>
      <c r="P29" s="230"/>
      <c r="R29" s="230"/>
      <c r="U29" s="230"/>
    </row>
    <row r="30" spans="1:22" s="231" customFormat="1">
      <c r="B30" s="190" t="s">
        <v>287</v>
      </c>
      <c r="C30" s="234">
        <v>3</v>
      </c>
      <c r="D30" s="220">
        <f>G22</f>
        <v>1</v>
      </c>
      <c r="E30" s="221" t="s">
        <v>254</v>
      </c>
      <c r="F30" s="222"/>
      <c r="G30" s="240"/>
      <c r="H30" s="193" t="s">
        <v>288</v>
      </c>
      <c r="I30" s="193">
        <v>3</v>
      </c>
      <c r="J30" s="224">
        <f>H22</f>
        <v>2.5714285714285716</v>
      </c>
      <c r="K30" s="377" t="s">
        <v>254</v>
      </c>
      <c r="M30" s="299"/>
      <c r="N30" s="23"/>
      <c r="O30" s="229"/>
      <c r="P30" s="230"/>
      <c r="R30" s="230"/>
      <c r="U30" s="230"/>
    </row>
    <row r="31" spans="1:22" s="231" customFormat="1">
      <c r="B31" s="190" t="s">
        <v>287</v>
      </c>
      <c r="C31" s="234">
        <v>4</v>
      </c>
      <c r="D31" s="220">
        <f>G23</f>
        <v>0</v>
      </c>
      <c r="E31" s="221" t="s">
        <v>255</v>
      </c>
      <c r="F31" s="223"/>
      <c r="G31" s="241"/>
      <c r="H31" s="193" t="s">
        <v>288</v>
      </c>
      <c r="I31" s="193">
        <v>4</v>
      </c>
      <c r="J31" s="224">
        <f>H23</f>
        <v>2.5</v>
      </c>
      <c r="K31" s="377" t="s">
        <v>255</v>
      </c>
      <c r="M31" s="300"/>
      <c r="N31" s="23"/>
      <c r="O31" s="229"/>
      <c r="P31" s="230"/>
    </row>
    <row r="32" spans="1:22" s="231" customFormat="1">
      <c r="B32" s="190" t="s">
        <v>287</v>
      </c>
      <c r="C32" s="234">
        <v>5</v>
      </c>
      <c r="D32" s="220">
        <f>G24</f>
        <v>0</v>
      </c>
      <c r="E32" s="221" t="s">
        <v>1</v>
      </c>
      <c r="F32" s="223"/>
      <c r="G32" s="241"/>
      <c r="H32" s="193" t="s">
        <v>288</v>
      </c>
      <c r="I32" s="193">
        <v>5</v>
      </c>
      <c r="J32" s="224">
        <f>H24</f>
        <v>2.6</v>
      </c>
      <c r="K32" s="377" t="s">
        <v>1</v>
      </c>
      <c r="M32" s="239"/>
      <c r="O32" s="229"/>
      <c r="P32" s="230"/>
    </row>
    <row r="33" spans="1:23">
      <c r="A33" s="162"/>
      <c r="B33" s="208" t="s">
        <v>263</v>
      </c>
      <c r="C33" s="114"/>
      <c r="D33" s="38"/>
      <c r="E33" s="101"/>
      <c r="F33" s="177"/>
      <c r="G33" s="114"/>
      <c r="H33" s="208" t="s">
        <v>263</v>
      </c>
      <c r="I33" s="177"/>
      <c r="J33" s="38"/>
      <c r="K33" s="100"/>
      <c r="M33" s="215"/>
    </row>
    <row r="34" spans="1:23">
      <c r="A34" s="162"/>
      <c r="B34" s="191" t="s">
        <v>261</v>
      </c>
      <c r="C34" s="191" t="s">
        <v>260</v>
      </c>
      <c r="D34" s="191" t="s">
        <v>224</v>
      </c>
      <c r="E34" s="195" t="s">
        <v>242</v>
      </c>
      <c r="F34" s="194"/>
      <c r="H34" s="213" t="s">
        <v>261</v>
      </c>
      <c r="I34" s="213" t="s">
        <v>260</v>
      </c>
      <c r="J34" s="213" t="s">
        <v>224</v>
      </c>
      <c r="K34" s="378" t="s">
        <v>244</v>
      </c>
      <c r="L34" s="114"/>
      <c r="M34" s="215"/>
    </row>
    <row r="35" spans="1:23">
      <c r="A35" s="162"/>
      <c r="B35" s="191" t="s">
        <v>289</v>
      </c>
      <c r="C35" s="242">
        <v>1</v>
      </c>
      <c r="D35" s="225">
        <f>I20</f>
        <v>1.8</v>
      </c>
      <c r="E35" s="226" t="s">
        <v>0</v>
      </c>
      <c r="F35" s="227"/>
      <c r="H35" s="213" t="s">
        <v>290</v>
      </c>
      <c r="I35" s="213">
        <v>1</v>
      </c>
      <c r="J35" s="228">
        <f>K20</f>
        <v>1.4148148148148147</v>
      </c>
      <c r="K35" s="379" t="s">
        <v>0</v>
      </c>
      <c r="L35" s="243"/>
      <c r="M35" s="215"/>
    </row>
    <row r="36" spans="1:23">
      <c r="A36" s="162"/>
      <c r="B36" s="191" t="s">
        <v>289</v>
      </c>
      <c r="C36" s="242">
        <v>2</v>
      </c>
      <c r="D36" s="225">
        <f>I21</f>
        <v>2.2000000000000002</v>
      </c>
      <c r="E36" s="226" t="s">
        <v>253</v>
      </c>
      <c r="F36" s="227"/>
      <c r="H36" s="213" t="s">
        <v>290</v>
      </c>
      <c r="I36" s="213">
        <v>2</v>
      </c>
      <c r="J36" s="228">
        <f>K21</f>
        <v>1.6380952380952383</v>
      </c>
      <c r="K36" s="379" t="s">
        <v>253</v>
      </c>
      <c r="L36" s="243"/>
      <c r="M36" s="215"/>
    </row>
    <row r="37" spans="1:23">
      <c r="A37" s="162"/>
      <c r="B37" s="191" t="s">
        <v>289</v>
      </c>
      <c r="C37" s="242">
        <v>3</v>
      </c>
      <c r="D37" s="225">
        <f>I22</f>
        <v>1.4</v>
      </c>
      <c r="E37" s="226" t="s">
        <v>254</v>
      </c>
      <c r="F37" s="227"/>
      <c r="H37" s="213" t="s">
        <v>290</v>
      </c>
      <c r="I37" s="213">
        <v>3</v>
      </c>
      <c r="J37" s="228">
        <f>K22</f>
        <v>1.6571428571428573</v>
      </c>
      <c r="K37" s="379" t="s">
        <v>254</v>
      </c>
      <c r="L37" s="243"/>
      <c r="M37" s="215"/>
    </row>
    <row r="38" spans="1:23">
      <c r="A38" s="162"/>
      <c r="B38" s="191" t="s">
        <v>289</v>
      </c>
      <c r="C38" s="242">
        <v>4</v>
      </c>
      <c r="D38" s="225">
        <f>I23</f>
        <v>1.6</v>
      </c>
      <c r="E38" s="226" t="s">
        <v>255</v>
      </c>
      <c r="F38" s="227"/>
      <c r="H38" s="213" t="s">
        <v>290</v>
      </c>
      <c r="I38" s="213">
        <v>4</v>
      </c>
      <c r="J38" s="228">
        <f>K23</f>
        <v>1.3666666666666665</v>
      </c>
      <c r="K38" s="379" t="s">
        <v>255</v>
      </c>
      <c r="L38" s="239"/>
      <c r="M38" s="215"/>
    </row>
    <row r="39" spans="1:23" s="39" customFormat="1">
      <c r="A39" s="100"/>
      <c r="B39" s="191" t="s">
        <v>289</v>
      </c>
      <c r="C39" s="242">
        <v>5</v>
      </c>
      <c r="D39" s="225">
        <f>I24</f>
        <v>2.6</v>
      </c>
      <c r="E39" s="226" t="s">
        <v>1</v>
      </c>
      <c r="F39" s="227"/>
      <c r="H39" s="213" t="s">
        <v>290</v>
      </c>
      <c r="I39" s="213">
        <v>5</v>
      </c>
      <c r="J39" s="228">
        <f>K24</f>
        <v>1.7333333333333334</v>
      </c>
      <c r="K39" s="379" t="s">
        <v>1</v>
      </c>
      <c r="L39" s="239"/>
      <c r="M39" s="180"/>
      <c r="P39" s="109"/>
      <c r="Q39" s="109"/>
      <c r="R39" s="109"/>
    </row>
    <row r="40" spans="1:23" s="39" customFormat="1">
      <c r="A40" s="100"/>
      <c r="B40" s="208" t="s">
        <v>263</v>
      </c>
      <c r="C40" s="236"/>
      <c r="D40" s="237"/>
      <c r="H40" s="208" t="s">
        <v>262</v>
      </c>
      <c r="I40" s="38"/>
      <c r="J40" s="238"/>
      <c r="K40" s="380"/>
      <c r="L40" s="239"/>
      <c r="M40" s="180"/>
      <c r="P40" s="109"/>
      <c r="Q40" s="109"/>
      <c r="R40" s="109"/>
    </row>
    <row r="41" spans="1:23" s="39" customFormat="1" ht="24.75" thickBot="1">
      <c r="A41" s="100"/>
      <c r="B41" s="235"/>
      <c r="C41" s="236"/>
      <c r="D41" s="237"/>
      <c r="H41" s="38"/>
      <c r="I41" s="38"/>
      <c r="J41" s="238"/>
      <c r="K41" s="380"/>
      <c r="L41" s="239"/>
      <c r="M41" s="180"/>
      <c r="P41" s="109"/>
      <c r="Q41" s="109"/>
      <c r="R41" s="109"/>
    </row>
    <row r="42" spans="1:23">
      <c r="B42" s="318" t="str">
        <f>H35</f>
        <v>avgs</v>
      </c>
      <c r="C42" s="321">
        <f>I35</f>
        <v>1</v>
      </c>
      <c r="D42" s="319">
        <f>J35</f>
        <v>1.4148148148148147</v>
      </c>
      <c r="E42" s="319" t="str">
        <f>K35</f>
        <v>สารสนเทศเพื่อการพัฒนาด้านอาชีพ</v>
      </c>
      <c r="F42" s="317"/>
      <c r="G42" s="167" t="s">
        <v>213</v>
      </c>
      <c r="H42" s="167" t="s">
        <v>35</v>
      </c>
      <c r="I42" s="168" t="s">
        <v>45</v>
      </c>
      <c r="L42" s="39"/>
      <c r="M42" s="39"/>
      <c r="N42" s="39"/>
      <c r="O42" s="39"/>
      <c r="P42" s="109"/>
      <c r="Q42" s="109"/>
      <c r="R42" s="109"/>
    </row>
    <row r="43" spans="1:23">
      <c r="B43" s="320" t="str">
        <f>K35</f>
        <v>สารสนเทศเพื่อการพัฒนาด้านอาชีพ</v>
      </c>
      <c r="C43" s="163"/>
      <c r="D43" s="163"/>
      <c r="E43" s="163"/>
      <c r="F43" s="164"/>
      <c r="G43" s="164" t="s">
        <v>109</v>
      </c>
      <c r="H43" s="165" t="s">
        <v>214</v>
      </c>
      <c r="I43" s="169" t="s">
        <v>215</v>
      </c>
      <c r="L43" s="39"/>
      <c r="M43" s="39"/>
      <c r="N43" s="39"/>
      <c r="O43" s="39"/>
      <c r="P43" s="109"/>
      <c r="Q43" s="109"/>
      <c r="R43" s="109"/>
      <c r="S43" s="39"/>
      <c r="T43" s="39"/>
      <c r="U43" s="39"/>
      <c r="V43" s="39"/>
      <c r="W43" s="39"/>
    </row>
    <row r="44" spans="1:23">
      <c r="B44" s="170" t="s">
        <v>208</v>
      </c>
      <c r="C44" s="113"/>
      <c r="D44" s="113"/>
      <c r="E44" s="113"/>
      <c r="F44" s="113"/>
      <c r="G44" s="103">
        <f>'1. InputData'!D23</f>
        <v>0</v>
      </c>
      <c r="H44" s="104"/>
      <c r="I44" s="171">
        <f>'1. InputData'!E23</f>
        <v>1</v>
      </c>
      <c r="L44" s="39"/>
      <c r="M44" s="39"/>
      <c r="N44" s="39"/>
      <c r="O44" s="39"/>
      <c r="P44" s="109"/>
      <c r="Q44" s="109"/>
      <c r="R44" s="109"/>
      <c r="S44" s="38"/>
      <c r="T44" s="108"/>
      <c r="U44" s="108"/>
      <c r="V44" s="108"/>
      <c r="W44" s="108"/>
    </row>
    <row r="45" spans="1:23" s="39" customFormat="1">
      <c r="B45" s="137" t="s">
        <v>142</v>
      </c>
      <c r="C45" s="69"/>
      <c r="D45" s="69"/>
      <c r="E45" s="69"/>
      <c r="F45" s="69"/>
      <c r="G45" s="65">
        <f>'1. InputData'!D25</f>
        <v>0</v>
      </c>
      <c r="H45" s="73"/>
      <c r="I45" s="138">
        <f>'1. InputData'!E25</f>
        <v>4</v>
      </c>
      <c r="J45" s="38"/>
      <c r="K45" s="100"/>
      <c r="P45" s="109"/>
      <c r="Q45" s="109"/>
      <c r="R45" s="109"/>
      <c r="S45" s="38"/>
      <c r="T45" s="109"/>
      <c r="U45" s="109"/>
      <c r="V45" s="109"/>
      <c r="W45" s="109"/>
    </row>
    <row r="46" spans="1:23" s="101" customFormat="1" ht="24.75" thickBot="1">
      <c r="B46" s="137" t="s">
        <v>143</v>
      </c>
      <c r="C46" s="69"/>
      <c r="D46" s="69"/>
      <c r="E46" s="69"/>
      <c r="F46" s="69"/>
      <c r="G46" s="65">
        <f>'1. InputData'!D26</f>
        <v>0</v>
      </c>
      <c r="H46" s="73"/>
      <c r="I46" s="138">
        <f>'1. InputData'!E26</f>
        <v>4</v>
      </c>
      <c r="J46" s="38"/>
      <c r="K46" s="100"/>
      <c r="M46" s="39"/>
      <c r="N46" s="39"/>
      <c r="O46" s="39"/>
      <c r="P46" s="109"/>
      <c r="Q46" s="109"/>
      <c r="R46" s="109"/>
      <c r="S46" s="38"/>
      <c r="T46" s="109"/>
      <c r="U46" s="109"/>
      <c r="V46" s="109"/>
      <c r="W46" s="109"/>
    </row>
    <row r="47" spans="1:23" s="39" customFormat="1" ht="24.75" thickBot="1">
      <c r="B47" s="140" t="s">
        <v>144</v>
      </c>
      <c r="C47" s="70"/>
      <c r="D47" s="70"/>
      <c r="E47" s="70"/>
      <c r="F47" s="115"/>
      <c r="G47" s="65">
        <f>'1. InputData'!I9</f>
        <v>3</v>
      </c>
      <c r="I47" s="138"/>
      <c r="J47" s="38"/>
      <c r="K47" s="100"/>
      <c r="P47" s="109"/>
      <c r="Q47" s="109"/>
      <c r="R47" s="109"/>
      <c r="S47" s="38"/>
      <c r="T47" s="109"/>
      <c r="U47" s="109"/>
      <c r="V47" s="109"/>
      <c r="W47" s="109"/>
    </row>
    <row r="48" spans="1:23" s="39" customFormat="1" ht="24.75" thickBot="1">
      <c r="B48" s="140" t="s">
        <v>145</v>
      </c>
      <c r="C48" s="70"/>
      <c r="D48" s="70"/>
      <c r="E48" s="70"/>
      <c r="F48" s="115"/>
      <c r="G48" s="65">
        <f>'1. InputData'!I11</f>
        <v>1</v>
      </c>
      <c r="I48" s="138"/>
      <c r="J48" s="38"/>
      <c r="K48" s="100"/>
      <c r="P48" s="109"/>
      <c r="Q48" s="109"/>
      <c r="R48" s="109"/>
      <c r="S48" s="38"/>
      <c r="T48" s="109"/>
      <c r="U48" s="109"/>
      <c r="V48" s="109"/>
      <c r="W48" s="109"/>
    </row>
    <row r="49" spans="2:23" s="39" customFormat="1" ht="24.75" thickBot="1">
      <c r="B49" s="140" t="s">
        <v>146</v>
      </c>
      <c r="C49" s="70"/>
      <c r="D49" s="70"/>
      <c r="E49" s="70"/>
      <c r="F49" s="115"/>
      <c r="G49" s="65">
        <f>'1. InputData'!I13</f>
        <v>3</v>
      </c>
      <c r="I49" s="138"/>
      <c r="J49" s="38"/>
      <c r="K49" s="100"/>
      <c r="P49" s="109"/>
      <c r="Q49" s="109"/>
      <c r="R49" s="109"/>
      <c r="S49" s="110"/>
      <c r="T49" s="109"/>
      <c r="U49" s="109"/>
      <c r="V49" s="109"/>
      <c r="W49" s="109"/>
    </row>
    <row r="50" spans="2:23" s="39" customFormat="1" ht="24.75" thickBot="1">
      <c r="B50" s="140" t="s">
        <v>147</v>
      </c>
      <c r="C50" s="70"/>
      <c r="D50" s="70"/>
      <c r="E50" s="70"/>
      <c r="F50" s="115"/>
      <c r="G50" s="65">
        <f>'1. InputData'!I14</f>
        <v>2</v>
      </c>
      <c r="I50" s="138"/>
      <c r="J50" s="38"/>
      <c r="K50" s="100"/>
      <c r="P50" s="109"/>
      <c r="Q50" s="109"/>
      <c r="R50" s="109"/>
      <c r="S50" s="38"/>
      <c r="T50" s="108"/>
      <c r="U50" s="108"/>
      <c r="V50" s="108"/>
      <c r="W50" s="108"/>
    </row>
    <row r="51" spans="2:23" s="39" customFormat="1" ht="24.75" thickBot="1">
      <c r="B51" s="140" t="s">
        <v>148</v>
      </c>
      <c r="C51" s="70"/>
      <c r="D51" s="70"/>
      <c r="E51" s="70"/>
      <c r="F51" s="115"/>
      <c r="G51" s="65">
        <f>'1. InputData'!I15</f>
        <v>0</v>
      </c>
      <c r="I51" s="138"/>
      <c r="J51" s="38"/>
      <c r="K51" s="381"/>
      <c r="P51" s="109"/>
      <c r="Q51" s="109"/>
      <c r="R51" s="109"/>
      <c r="S51" s="38"/>
      <c r="T51" s="109"/>
      <c r="U51" s="109"/>
      <c r="V51" s="109"/>
      <c r="W51" s="109"/>
    </row>
    <row r="52" spans="2:23" s="39" customFormat="1" ht="24.75" thickBot="1">
      <c r="B52" s="140" t="s">
        <v>149</v>
      </c>
      <c r="C52" s="70"/>
      <c r="D52" s="70"/>
      <c r="E52" s="70"/>
      <c r="F52" s="115"/>
      <c r="G52" s="65">
        <f>'1. InputData'!I16</f>
        <v>1</v>
      </c>
      <c r="I52" s="138"/>
      <c r="J52" s="38"/>
      <c r="K52" s="100"/>
      <c r="P52" s="109"/>
      <c r="Q52" s="109"/>
      <c r="R52" s="109"/>
      <c r="S52" s="38"/>
      <c r="T52" s="109"/>
      <c r="U52" s="109"/>
      <c r="V52" s="109"/>
      <c r="W52" s="109"/>
    </row>
    <row r="53" spans="2:23" s="39" customFormat="1" ht="24.75" thickBot="1">
      <c r="B53" s="140" t="s">
        <v>150</v>
      </c>
      <c r="C53" s="70"/>
      <c r="D53" s="70"/>
      <c r="E53" s="70"/>
      <c r="F53" s="115"/>
      <c r="G53" s="65">
        <f>'1. InputData'!I17</f>
        <v>3</v>
      </c>
      <c r="I53" s="138"/>
      <c r="J53" s="38"/>
      <c r="K53" s="100"/>
      <c r="P53" s="109"/>
      <c r="Q53" s="109"/>
      <c r="R53" s="109"/>
      <c r="S53" s="110"/>
      <c r="T53" s="109"/>
      <c r="U53" s="109"/>
      <c r="V53" s="109"/>
      <c r="W53" s="109"/>
    </row>
    <row r="54" spans="2:23" s="39" customFormat="1" ht="24.75" thickBot="1">
      <c r="B54" s="140" t="s">
        <v>151</v>
      </c>
      <c r="C54" s="70"/>
      <c r="D54" s="70"/>
      <c r="E54" s="70"/>
      <c r="F54" s="115"/>
      <c r="G54" s="65">
        <f>'1. InputData'!I18</f>
        <v>0</v>
      </c>
      <c r="I54" s="138"/>
      <c r="J54" s="38"/>
      <c r="K54" s="100"/>
      <c r="P54" s="109"/>
      <c r="Q54" s="109"/>
      <c r="R54" s="109"/>
      <c r="S54" s="110"/>
      <c r="T54" s="109"/>
      <c r="U54" s="109"/>
      <c r="V54" s="109"/>
      <c r="W54" s="109"/>
    </row>
    <row r="55" spans="2:23" s="39" customFormat="1" ht="24.75" thickBot="1">
      <c r="B55" s="140" t="s">
        <v>152</v>
      </c>
      <c r="C55" s="70"/>
      <c r="D55" s="70"/>
      <c r="E55" s="70"/>
      <c r="F55" s="115"/>
      <c r="G55" s="65">
        <f>'1. InputData'!I28</f>
        <v>3</v>
      </c>
      <c r="I55" s="138"/>
      <c r="J55" s="38"/>
      <c r="K55" s="100"/>
      <c r="P55" s="109"/>
      <c r="Q55" s="109"/>
      <c r="R55" s="109"/>
      <c r="S55" s="110"/>
      <c r="T55" s="109"/>
      <c r="U55" s="109"/>
      <c r="V55" s="109"/>
      <c r="W55" s="109"/>
    </row>
    <row r="56" spans="2:23" s="39" customFormat="1" ht="24.75" thickBot="1">
      <c r="B56" s="140" t="s">
        <v>153</v>
      </c>
      <c r="C56" s="70"/>
      <c r="D56" s="70"/>
      <c r="E56" s="70"/>
      <c r="F56" s="115"/>
      <c r="G56" s="65">
        <f>'1. InputData'!I31</f>
        <v>3</v>
      </c>
      <c r="I56" s="138"/>
      <c r="J56" s="38"/>
      <c r="K56" s="100"/>
      <c r="P56" s="109"/>
      <c r="Q56" s="109"/>
      <c r="R56" s="109"/>
      <c r="S56" s="38"/>
      <c r="T56" s="108"/>
      <c r="U56" s="108"/>
      <c r="V56" s="108"/>
      <c r="W56" s="108"/>
    </row>
    <row r="57" spans="2:23" s="39" customFormat="1">
      <c r="B57" s="140" t="s">
        <v>155</v>
      </c>
      <c r="C57" s="70"/>
      <c r="D57" s="70"/>
      <c r="E57" s="70"/>
      <c r="F57" s="115"/>
      <c r="G57" s="65">
        <f>'1. InputData'!I33</f>
        <v>3</v>
      </c>
      <c r="I57" s="138"/>
      <c r="J57" s="38"/>
      <c r="K57" s="100"/>
      <c r="P57" s="109"/>
      <c r="Q57" s="109"/>
      <c r="R57" s="109"/>
      <c r="S57" s="38"/>
      <c r="T57" s="109"/>
      <c r="U57" s="109"/>
      <c r="V57" s="109"/>
      <c r="W57" s="109"/>
    </row>
    <row r="58" spans="2:23" s="39" customFormat="1">
      <c r="B58" s="141" t="s">
        <v>117</v>
      </c>
      <c r="C58" s="71"/>
      <c r="D58" s="71"/>
      <c r="E58" s="71"/>
      <c r="F58" s="72"/>
      <c r="G58" s="73">
        <f>'1. InputData'!N7</f>
        <v>1</v>
      </c>
      <c r="I58" s="138"/>
      <c r="J58" s="38"/>
      <c r="K58" s="100"/>
      <c r="P58" s="109"/>
      <c r="Q58" s="109"/>
      <c r="R58" s="109"/>
      <c r="S58" s="38"/>
      <c r="T58" s="109"/>
      <c r="U58" s="109"/>
      <c r="V58" s="109"/>
      <c r="W58" s="109"/>
    </row>
    <row r="59" spans="2:23" s="39" customFormat="1">
      <c r="B59" s="141" t="s">
        <v>118</v>
      </c>
      <c r="C59" s="71"/>
      <c r="D59" s="71"/>
      <c r="E59" s="71"/>
      <c r="F59" s="72"/>
      <c r="G59" s="73">
        <f>'1. InputData'!N8</f>
        <v>2</v>
      </c>
      <c r="I59" s="138"/>
      <c r="J59" s="38"/>
      <c r="K59" s="100"/>
      <c r="P59" s="109"/>
      <c r="Q59" s="109"/>
      <c r="R59" s="109"/>
      <c r="S59" s="38"/>
      <c r="T59" s="109"/>
      <c r="U59" s="109"/>
      <c r="V59" s="109"/>
      <c r="W59" s="109"/>
    </row>
    <row r="60" spans="2:23" s="39" customFormat="1">
      <c r="B60" s="141" t="s">
        <v>119</v>
      </c>
      <c r="C60" s="71"/>
      <c r="D60" s="71"/>
      <c r="E60" s="71"/>
      <c r="F60" s="72"/>
      <c r="G60" s="73">
        <f>'1. InputData'!N9</f>
        <v>2</v>
      </c>
      <c r="I60" s="138"/>
      <c r="J60" s="38"/>
      <c r="K60" s="100"/>
      <c r="P60" s="109"/>
      <c r="Q60" s="109"/>
      <c r="R60" s="109"/>
      <c r="S60" s="38"/>
      <c r="T60" s="109"/>
      <c r="U60" s="109"/>
      <c r="V60" s="109"/>
      <c r="W60" s="109"/>
    </row>
    <row r="61" spans="2:23" s="39" customFormat="1">
      <c r="B61" s="141" t="s">
        <v>120</v>
      </c>
      <c r="C61" s="71"/>
      <c r="D61" s="71"/>
      <c r="E61" s="71"/>
      <c r="F61" s="72"/>
      <c r="G61" s="73">
        <f>'1. InputData'!N10</f>
        <v>1</v>
      </c>
      <c r="I61" s="138"/>
      <c r="J61" s="38"/>
      <c r="K61" s="100"/>
      <c r="P61" s="109"/>
      <c r="Q61" s="109"/>
      <c r="R61" s="109"/>
      <c r="S61" s="38"/>
      <c r="T61" s="109"/>
      <c r="U61" s="109"/>
      <c r="V61" s="109"/>
      <c r="W61" s="109"/>
    </row>
    <row r="62" spans="2:23" s="39" customFormat="1" ht="24.75" thickBot="1">
      <c r="B62" s="142" t="s">
        <v>121</v>
      </c>
      <c r="C62" s="143"/>
      <c r="D62" s="143"/>
      <c r="E62" s="143"/>
      <c r="F62" s="144"/>
      <c r="G62" s="145">
        <f>'1. InputData'!N11</f>
        <v>3</v>
      </c>
      <c r="I62" s="146"/>
      <c r="J62" s="38"/>
      <c r="K62" s="100"/>
      <c r="P62" s="109"/>
      <c r="Q62" s="109"/>
      <c r="R62" s="109"/>
      <c r="S62" s="38"/>
      <c r="T62" s="109"/>
      <c r="U62" s="109"/>
      <c r="V62" s="109"/>
      <c r="W62" s="109"/>
    </row>
    <row r="63" spans="2:23" s="39" customFormat="1">
      <c r="B63" s="109"/>
      <c r="C63" s="109"/>
      <c r="D63" s="109"/>
      <c r="E63" s="109"/>
      <c r="F63" s="109"/>
      <c r="G63" s="38"/>
      <c r="H63" s="38"/>
      <c r="I63" s="38"/>
      <c r="J63" s="38"/>
      <c r="K63" s="100"/>
      <c r="P63" s="109"/>
      <c r="Q63" s="109"/>
      <c r="R63" s="109"/>
      <c r="S63" s="38"/>
      <c r="T63" s="109"/>
      <c r="U63" s="109"/>
      <c r="V63" s="109"/>
      <c r="W63" s="109"/>
    </row>
    <row r="64" spans="2:23" s="39" customFormat="1" ht="24.75" thickBot="1">
      <c r="B64" s="114"/>
      <c r="C64" s="114"/>
      <c r="D64" s="114"/>
      <c r="G64" s="38"/>
      <c r="H64" s="38"/>
      <c r="I64" s="38"/>
      <c r="J64" s="38"/>
      <c r="K64" s="100"/>
      <c r="P64" s="109"/>
      <c r="Q64" s="109"/>
      <c r="R64" s="109"/>
      <c r="S64" s="38"/>
      <c r="T64" s="109"/>
      <c r="U64" s="109"/>
      <c r="V64" s="109"/>
      <c r="W64" s="109"/>
    </row>
    <row r="65" spans="2:23" s="39" customFormat="1" ht="24.75" thickTop="1">
      <c r="B65" s="305" t="str">
        <f>H36</f>
        <v>avgs</v>
      </c>
      <c r="C65" s="327">
        <f>I36</f>
        <v>2</v>
      </c>
      <c r="D65" s="323">
        <f>J36</f>
        <v>1.6380952380952383</v>
      </c>
      <c r="E65" s="328" t="str">
        <f>K36</f>
        <v>สารสนเทศเพื่อการจัดการทุนชุมชน</v>
      </c>
      <c r="F65" s="322"/>
      <c r="G65" s="120" t="s">
        <v>213</v>
      </c>
      <c r="H65" s="120" t="s">
        <v>35</v>
      </c>
      <c r="I65" s="121" t="s">
        <v>45</v>
      </c>
      <c r="J65" s="38"/>
      <c r="K65" s="100"/>
      <c r="P65" s="109"/>
      <c r="Q65" s="109"/>
      <c r="R65" s="109"/>
      <c r="S65" s="38"/>
      <c r="T65" s="109"/>
      <c r="U65" s="109"/>
      <c r="V65" s="109"/>
      <c r="W65" s="109"/>
    </row>
    <row r="66" spans="2:23" s="39" customFormat="1">
      <c r="B66" s="122" t="s">
        <v>89</v>
      </c>
      <c r="C66" s="91"/>
      <c r="D66" s="91"/>
      <c r="E66" s="91"/>
      <c r="F66" s="92"/>
      <c r="G66" s="105" t="s">
        <v>109</v>
      </c>
      <c r="H66" s="106" t="s">
        <v>214</v>
      </c>
      <c r="I66" s="123" t="s">
        <v>215</v>
      </c>
      <c r="J66" s="38"/>
      <c r="K66" s="100"/>
      <c r="P66" s="109"/>
      <c r="Q66" s="109"/>
      <c r="R66" s="109"/>
      <c r="S66" s="110"/>
      <c r="T66" s="109"/>
      <c r="U66" s="109"/>
      <c r="V66" s="109"/>
      <c r="W66" s="109"/>
    </row>
    <row r="67" spans="2:23" s="39" customFormat="1" ht="24.75" thickBot="1">
      <c r="B67" s="124" t="s">
        <v>157</v>
      </c>
      <c r="C67" s="69"/>
      <c r="D67" s="69"/>
      <c r="E67" s="69"/>
      <c r="F67" s="69"/>
      <c r="G67" s="65">
        <f>'1. InputData'!D28</f>
        <v>0</v>
      </c>
      <c r="H67" s="73"/>
      <c r="I67" s="125">
        <f>'1. InputData'!E28</f>
        <v>2</v>
      </c>
      <c r="J67" s="38"/>
      <c r="K67" s="100"/>
      <c r="P67" s="109"/>
      <c r="Q67" s="109"/>
      <c r="R67" s="109"/>
      <c r="S67" s="110"/>
      <c r="T67" s="108"/>
      <c r="U67" s="108"/>
      <c r="V67" s="108"/>
      <c r="W67" s="108"/>
    </row>
    <row r="68" spans="2:23" s="39" customFormat="1" ht="24.75" thickBot="1">
      <c r="B68" s="126" t="s">
        <v>158</v>
      </c>
      <c r="C68" s="70"/>
      <c r="D68" s="70"/>
      <c r="E68" s="70"/>
      <c r="F68" s="115"/>
      <c r="G68" s="73">
        <f>'1. InputData'!I6</f>
        <v>2</v>
      </c>
      <c r="I68" s="125"/>
      <c r="J68" s="38"/>
      <c r="K68" s="100"/>
      <c r="P68" s="109"/>
      <c r="Q68" s="109"/>
      <c r="R68" s="109"/>
      <c r="S68" s="110"/>
      <c r="T68" s="109"/>
      <c r="U68" s="109"/>
      <c r="V68" s="109"/>
      <c r="W68" s="109"/>
    </row>
    <row r="69" spans="2:23" s="39" customFormat="1" ht="24.75" thickBot="1">
      <c r="B69" s="126" t="s">
        <v>159</v>
      </c>
      <c r="C69" s="70"/>
      <c r="D69" s="70"/>
      <c r="E69" s="70"/>
      <c r="F69" s="115"/>
      <c r="G69" s="73">
        <f>'1. InputData'!I7</f>
        <v>3</v>
      </c>
      <c r="I69" s="125"/>
      <c r="J69" s="38"/>
      <c r="K69" s="100"/>
      <c r="P69" s="109"/>
      <c r="Q69" s="109"/>
      <c r="R69" s="109"/>
      <c r="S69" s="110"/>
      <c r="T69" s="109"/>
      <c r="U69" s="109"/>
      <c r="V69" s="109"/>
      <c r="W69" s="109"/>
    </row>
    <row r="70" spans="2:23" s="39" customFormat="1" ht="24.75" thickBot="1">
      <c r="B70" s="126" t="s">
        <v>160</v>
      </c>
      <c r="C70" s="70"/>
      <c r="D70" s="70"/>
      <c r="E70" s="70"/>
      <c r="F70" s="115"/>
      <c r="G70" s="73">
        <f>'1. InputData'!I8</f>
        <v>3</v>
      </c>
      <c r="I70" s="125"/>
      <c r="J70" s="38"/>
      <c r="K70" s="100"/>
      <c r="P70" s="109"/>
      <c r="Q70" s="109"/>
      <c r="R70" s="109"/>
      <c r="S70" s="110"/>
      <c r="T70" s="109"/>
      <c r="U70" s="109"/>
      <c r="V70" s="109"/>
      <c r="W70" s="109"/>
    </row>
    <row r="71" spans="2:23" s="39" customFormat="1" ht="24.75" thickBot="1">
      <c r="B71" s="126" t="s">
        <v>161</v>
      </c>
      <c r="C71" s="70"/>
      <c r="D71" s="70"/>
      <c r="E71" s="70"/>
      <c r="F71" s="115"/>
      <c r="G71" s="73">
        <f>'1. InputData'!I10</f>
        <v>3</v>
      </c>
      <c r="I71" s="125"/>
      <c r="J71" s="38"/>
      <c r="K71" s="100"/>
      <c r="P71" s="109"/>
      <c r="Q71" s="109"/>
      <c r="R71" s="109"/>
      <c r="S71" s="110"/>
      <c r="T71" s="109"/>
      <c r="U71" s="109"/>
      <c r="V71" s="109"/>
      <c r="W71" s="109"/>
    </row>
    <row r="72" spans="2:23" s="39" customFormat="1" ht="24.75" thickBot="1">
      <c r="B72" s="126" t="s">
        <v>162</v>
      </c>
      <c r="C72" s="70"/>
      <c r="D72" s="70"/>
      <c r="E72" s="70"/>
      <c r="F72" s="115"/>
      <c r="G72" s="73">
        <f>'1. InputData'!I12</f>
        <v>2</v>
      </c>
      <c r="I72" s="125"/>
      <c r="J72" s="38"/>
      <c r="K72" s="100"/>
      <c r="P72" s="109"/>
      <c r="Q72" s="109"/>
      <c r="R72" s="109"/>
      <c r="S72" s="38"/>
      <c r="T72" s="109"/>
      <c r="U72" s="109"/>
      <c r="V72" s="109"/>
      <c r="W72" s="109"/>
    </row>
    <row r="73" spans="2:23" s="39" customFormat="1" ht="24.75" thickBot="1">
      <c r="B73" s="126" t="s">
        <v>163</v>
      </c>
      <c r="C73" s="70"/>
      <c r="D73" s="70"/>
      <c r="E73" s="70"/>
      <c r="F73" s="115"/>
      <c r="G73" s="73">
        <f>'1. InputData'!I19</f>
        <v>3</v>
      </c>
      <c r="I73" s="125"/>
      <c r="J73" s="38"/>
      <c r="K73" s="100"/>
      <c r="P73" s="109"/>
      <c r="Q73" s="109"/>
      <c r="R73" s="109"/>
      <c r="S73" s="38"/>
      <c r="T73" s="108"/>
      <c r="U73" s="108"/>
      <c r="V73" s="108"/>
      <c r="W73" s="108"/>
    </row>
    <row r="74" spans="2:23" s="39" customFormat="1">
      <c r="B74" s="126" t="s">
        <v>152</v>
      </c>
      <c r="C74" s="70"/>
      <c r="D74" s="70"/>
      <c r="E74" s="70"/>
      <c r="F74" s="115"/>
      <c r="G74" s="73">
        <f>'1. InputData'!I28</f>
        <v>3</v>
      </c>
      <c r="I74" s="125"/>
      <c r="J74" s="38"/>
      <c r="K74" s="100"/>
      <c r="P74" s="109"/>
      <c r="Q74" s="109"/>
      <c r="R74" s="109"/>
      <c r="S74" s="38"/>
      <c r="T74" s="109"/>
      <c r="U74" s="109"/>
      <c r="V74" s="109"/>
      <c r="W74" s="109"/>
    </row>
    <row r="75" spans="2:23" s="39" customFormat="1">
      <c r="B75" s="127" t="s">
        <v>122</v>
      </c>
      <c r="C75" s="71"/>
      <c r="D75" s="71"/>
      <c r="E75" s="71"/>
      <c r="F75" s="72"/>
      <c r="G75" s="73">
        <f>'1. InputData'!N13</f>
        <v>2</v>
      </c>
      <c r="I75" s="125"/>
      <c r="J75" s="38"/>
      <c r="K75" s="100"/>
      <c r="P75" s="109"/>
      <c r="Q75" s="109"/>
      <c r="R75" s="109"/>
      <c r="S75" s="38"/>
      <c r="T75" s="109"/>
      <c r="U75" s="109"/>
      <c r="V75" s="109"/>
      <c r="W75" s="109"/>
    </row>
    <row r="76" spans="2:23" s="39" customFormat="1">
      <c r="B76" s="127" t="s">
        <v>123</v>
      </c>
      <c r="C76" s="71"/>
      <c r="D76" s="71"/>
      <c r="E76" s="71"/>
      <c r="F76" s="72"/>
      <c r="G76" s="73">
        <f>'1. InputData'!N14</f>
        <v>1</v>
      </c>
      <c r="I76" s="125"/>
      <c r="J76" s="38"/>
      <c r="K76" s="100"/>
      <c r="P76" s="109"/>
      <c r="Q76" s="109"/>
      <c r="R76" s="109"/>
      <c r="S76" s="38"/>
      <c r="T76" s="109"/>
      <c r="U76" s="109"/>
      <c r="V76" s="109"/>
      <c r="W76" s="109"/>
    </row>
    <row r="77" spans="2:23" s="39" customFormat="1">
      <c r="B77" s="127" t="s">
        <v>124</v>
      </c>
      <c r="C77" s="71"/>
      <c r="D77" s="71"/>
      <c r="E77" s="71"/>
      <c r="F77" s="72"/>
      <c r="G77" s="73">
        <f>'1. InputData'!N15</f>
        <v>3</v>
      </c>
      <c r="I77" s="125"/>
      <c r="J77" s="38"/>
      <c r="K77" s="100"/>
      <c r="P77" s="109"/>
      <c r="Q77" s="109"/>
      <c r="R77" s="109"/>
      <c r="S77" s="38"/>
      <c r="T77" s="109"/>
      <c r="U77" s="109"/>
      <c r="V77" s="109"/>
      <c r="W77" s="109"/>
    </row>
    <row r="78" spans="2:23" s="39" customFormat="1">
      <c r="B78" s="127" t="s">
        <v>125</v>
      </c>
      <c r="C78" s="71"/>
      <c r="D78" s="71"/>
      <c r="E78" s="71"/>
      <c r="F78" s="72"/>
      <c r="G78" s="73">
        <f>'1. InputData'!N16</f>
        <v>3</v>
      </c>
      <c r="I78" s="125"/>
      <c r="J78" s="38"/>
      <c r="K78" s="100"/>
      <c r="P78" s="109"/>
      <c r="Q78" s="109"/>
      <c r="R78" s="109"/>
      <c r="S78" s="38"/>
      <c r="T78" s="109"/>
      <c r="U78" s="109"/>
      <c r="V78" s="109"/>
      <c r="W78" s="109"/>
    </row>
    <row r="79" spans="2:23" s="39" customFormat="1" ht="24.75" thickBot="1">
      <c r="B79" s="128" t="s">
        <v>126</v>
      </c>
      <c r="C79" s="129"/>
      <c r="D79" s="129"/>
      <c r="E79" s="129"/>
      <c r="F79" s="130"/>
      <c r="G79" s="131">
        <f>'1. InputData'!N17</f>
        <v>2</v>
      </c>
      <c r="I79" s="132"/>
      <c r="J79" s="38"/>
      <c r="K79" s="100"/>
      <c r="P79" s="109"/>
      <c r="Q79" s="109"/>
      <c r="R79" s="109"/>
      <c r="S79" s="38"/>
      <c r="T79" s="109"/>
      <c r="U79" s="109"/>
      <c r="V79" s="109"/>
      <c r="W79" s="109"/>
    </row>
    <row r="80" spans="2:23" s="39" customFormat="1" ht="24.75" thickTop="1">
      <c r="B80" s="109"/>
      <c r="C80" s="109"/>
      <c r="D80" s="109"/>
      <c r="E80" s="109"/>
      <c r="F80" s="109"/>
      <c r="G80" s="38"/>
      <c r="H80" s="38"/>
      <c r="I80" s="38"/>
      <c r="J80" s="38"/>
      <c r="K80" s="100"/>
      <c r="P80" s="109"/>
      <c r="Q80" s="109"/>
      <c r="R80" s="109"/>
      <c r="S80" s="38"/>
      <c r="T80" s="109"/>
      <c r="U80" s="109"/>
      <c r="V80" s="109"/>
      <c r="W80" s="109"/>
    </row>
    <row r="81" spans="1:23" s="39" customFormat="1" ht="24.75" thickBot="1">
      <c r="B81" s="109"/>
      <c r="C81" s="109"/>
      <c r="D81" s="109"/>
      <c r="E81" s="109"/>
      <c r="F81" s="109"/>
      <c r="G81" s="38"/>
      <c r="H81" s="38"/>
      <c r="I81" s="38"/>
      <c r="J81" s="38"/>
      <c r="K81" s="100"/>
      <c r="S81" s="38"/>
      <c r="T81" s="109"/>
      <c r="U81" s="109"/>
      <c r="V81" s="109"/>
      <c r="W81" s="109"/>
    </row>
    <row r="82" spans="1:23" s="39" customFormat="1">
      <c r="B82" s="301" t="str">
        <f>H37</f>
        <v>avgs</v>
      </c>
      <c r="C82" s="302">
        <f>I37</f>
        <v>3</v>
      </c>
      <c r="D82" s="325">
        <f>J37</f>
        <v>1.6571428571428573</v>
      </c>
      <c r="E82" s="326" t="str">
        <f>K37</f>
        <v>สารสนเทศเพื่อการจัดการความเสี่ยงชุมชน</v>
      </c>
      <c r="F82" s="324"/>
      <c r="G82" s="133" t="s">
        <v>213</v>
      </c>
      <c r="H82" s="133" t="s">
        <v>35</v>
      </c>
      <c r="I82" s="134" t="s">
        <v>45</v>
      </c>
      <c r="J82" s="38"/>
      <c r="K82" s="100"/>
      <c r="N82" s="38"/>
      <c r="S82" s="38"/>
      <c r="T82" s="109"/>
      <c r="U82" s="109"/>
      <c r="V82" s="109"/>
      <c r="W82" s="109"/>
    </row>
    <row r="83" spans="1:23" s="39" customFormat="1">
      <c r="B83" s="135" t="s">
        <v>90</v>
      </c>
      <c r="C83" s="91"/>
      <c r="D83" s="91"/>
      <c r="E83" s="91"/>
      <c r="F83" s="92"/>
      <c r="G83" s="105" t="s">
        <v>109</v>
      </c>
      <c r="H83" s="106" t="s">
        <v>214</v>
      </c>
      <c r="I83" s="136" t="s">
        <v>215</v>
      </c>
      <c r="J83" s="38"/>
      <c r="K83" s="100"/>
      <c r="N83" s="38"/>
      <c r="S83" s="38"/>
      <c r="T83" s="109"/>
      <c r="U83" s="109"/>
      <c r="V83" s="109"/>
      <c r="W83" s="109"/>
    </row>
    <row r="84" spans="1:23" s="39" customFormat="1">
      <c r="B84" s="137" t="s">
        <v>164</v>
      </c>
      <c r="C84" s="69"/>
      <c r="D84" s="69"/>
      <c r="E84" s="69"/>
      <c r="F84" s="69"/>
      <c r="G84" s="65">
        <f>'1. InputData'!D6</f>
        <v>0</v>
      </c>
      <c r="H84" s="73"/>
      <c r="I84" s="138">
        <f>'1. InputData'!$E6</f>
        <v>3</v>
      </c>
      <c r="J84" s="38"/>
      <c r="K84" s="100"/>
      <c r="N84" s="38"/>
      <c r="S84" s="38"/>
      <c r="T84" s="109"/>
      <c r="U84" s="109"/>
      <c r="V84" s="109"/>
      <c r="W84" s="109"/>
    </row>
    <row r="85" spans="1:23" s="39" customFormat="1">
      <c r="B85" s="137" t="s">
        <v>166</v>
      </c>
      <c r="C85" s="69"/>
      <c r="D85" s="69"/>
      <c r="E85" s="69"/>
      <c r="F85" s="69"/>
      <c r="G85" s="65">
        <f>'1. InputData'!D7</f>
        <v>0</v>
      </c>
      <c r="H85" s="73"/>
      <c r="I85" s="138">
        <f>'1. InputData'!$E7</f>
        <v>3</v>
      </c>
      <c r="J85" s="38"/>
      <c r="K85" s="100"/>
      <c r="N85" s="38"/>
      <c r="S85" s="38"/>
      <c r="T85" s="111"/>
      <c r="U85" s="111"/>
      <c r="V85" s="111"/>
      <c r="W85" s="111"/>
    </row>
    <row r="86" spans="1:23" s="39" customFormat="1">
      <c r="B86" s="137" t="s">
        <v>168</v>
      </c>
      <c r="C86" s="69"/>
      <c r="D86" s="69"/>
      <c r="E86" s="69"/>
      <c r="F86" s="69"/>
      <c r="G86" s="65">
        <f>'1. InputData'!D8</f>
        <v>0</v>
      </c>
      <c r="H86" s="73"/>
      <c r="I86" s="138">
        <f>'1. InputData'!$E8</f>
        <v>3</v>
      </c>
      <c r="J86" s="38"/>
      <c r="K86" s="100"/>
      <c r="N86" s="38"/>
      <c r="S86" s="38"/>
      <c r="T86" s="111"/>
      <c r="U86" s="111"/>
      <c r="V86" s="111"/>
      <c r="W86" s="111"/>
    </row>
    <row r="87" spans="1:23" s="39" customFormat="1" ht="24.75" thickBot="1">
      <c r="B87" s="137" t="s">
        <v>170</v>
      </c>
      <c r="C87" s="69"/>
      <c r="D87" s="69"/>
      <c r="E87" s="69"/>
      <c r="F87" s="69"/>
      <c r="G87" s="161">
        <f>'1. InputData'!D9</f>
        <v>0</v>
      </c>
      <c r="H87" s="74"/>
      <c r="I87" s="138">
        <f>'1. InputData'!$E9</f>
        <v>3</v>
      </c>
      <c r="J87" s="38"/>
      <c r="K87" s="100"/>
      <c r="S87" s="38"/>
      <c r="T87" s="577"/>
      <c r="U87" s="577"/>
      <c r="V87" s="577"/>
      <c r="W87" s="577"/>
    </row>
    <row r="88" spans="1:23" s="39" customFormat="1" ht="24.75" thickBot="1">
      <c r="B88" s="137" t="s">
        <v>172</v>
      </c>
      <c r="C88" s="69"/>
      <c r="D88" s="69"/>
      <c r="E88" s="69"/>
      <c r="F88" s="69"/>
      <c r="G88" s="161">
        <f>'1. InputData'!D10</f>
        <v>0</v>
      </c>
      <c r="H88" s="74"/>
      <c r="I88" s="138">
        <f>'1. InputData'!$E10</f>
        <v>3</v>
      </c>
      <c r="J88" s="38"/>
      <c r="K88" s="100"/>
    </row>
    <row r="89" spans="1:23" s="39" customFormat="1" ht="24.75" thickBot="1">
      <c r="A89" s="100"/>
      <c r="B89" s="137" t="s">
        <v>174</v>
      </c>
      <c r="C89" s="69"/>
      <c r="D89" s="69"/>
      <c r="E89" s="69"/>
      <c r="F89" s="69"/>
      <c r="G89" s="161">
        <f>'1. InputData'!D11</f>
        <v>0</v>
      </c>
      <c r="H89" s="74"/>
      <c r="I89" s="138">
        <f>'1. InputData'!$E11</f>
        <v>3</v>
      </c>
      <c r="J89" s="38"/>
      <c r="K89" s="100"/>
    </row>
    <row r="90" spans="1:23" s="39" customFormat="1" ht="24.75" thickBot="1">
      <c r="A90" s="100"/>
      <c r="B90" s="137" t="s">
        <v>176</v>
      </c>
      <c r="C90" s="69"/>
      <c r="D90" s="69"/>
      <c r="E90" s="69"/>
      <c r="F90" s="69"/>
      <c r="G90" s="161">
        <f>'1. InputData'!D12</f>
        <v>0</v>
      </c>
      <c r="H90" s="74"/>
      <c r="I90" s="138">
        <f>'1. InputData'!$E12</f>
        <v>3</v>
      </c>
      <c r="J90" s="38"/>
      <c r="K90" s="100"/>
    </row>
    <row r="91" spans="1:23" s="39" customFormat="1" ht="24.75" thickBot="1">
      <c r="A91" s="100"/>
      <c r="B91" s="137" t="s">
        <v>178</v>
      </c>
      <c r="C91" s="69"/>
      <c r="D91" s="69"/>
      <c r="E91" s="69"/>
      <c r="F91" s="69"/>
      <c r="G91" s="161">
        <f>'1. InputData'!D16</f>
        <v>0</v>
      </c>
      <c r="H91" s="74"/>
      <c r="I91" s="138">
        <f>'1. InputData'!$E16</f>
        <v>3</v>
      </c>
      <c r="J91" s="38"/>
      <c r="K91" s="100"/>
    </row>
    <row r="92" spans="1:23" s="39" customFormat="1" ht="24.75" thickBot="1">
      <c r="A92" s="100"/>
      <c r="B92" s="137" t="s">
        <v>179</v>
      </c>
      <c r="C92" s="69"/>
      <c r="D92" s="69"/>
      <c r="E92" s="69"/>
      <c r="F92" s="69"/>
      <c r="G92" s="161">
        <f>'1. InputData'!D17</f>
        <v>0</v>
      </c>
      <c r="H92" s="74"/>
      <c r="I92" s="138">
        <f>'1. InputData'!$E17</f>
        <v>3</v>
      </c>
      <c r="J92" s="38"/>
      <c r="K92" s="100"/>
    </row>
    <row r="93" spans="1:23" s="39" customFormat="1" ht="24.75" thickBot="1">
      <c r="A93" s="100"/>
      <c r="B93" s="137" t="s">
        <v>180</v>
      </c>
      <c r="C93" s="69"/>
      <c r="D93" s="69"/>
      <c r="E93" s="69"/>
      <c r="F93" s="69"/>
      <c r="G93" s="161">
        <f>'1. InputData'!D18</f>
        <v>0</v>
      </c>
      <c r="H93" s="74"/>
      <c r="I93" s="138">
        <f>'1. InputData'!$E18</f>
        <v>3</v>
      </c>
      <c r="J93" s="38"/>
      <c r="K93" s="100"/>
    </row>
    <row r="94" spans="1:23" s="39" customFormat="1" ht="24.75" thickBot="1">
      <c r="A94" s="100"/>
      <c r="B94" s="137" t="s">
        <v>181</v>
      </c>
      <c r="C94" s="69"/>
      <c r="D94" s="69"/>
      <c r="E94" s="69"/>
      <c r="F94" s="69"/>
      <c r="G94" s="161">
        <f>'1. InputData'!D19</f>
        <v>0</v>
      </c>
      <c r="H94" s="74"/>
      <c r="I94" s="138">
        <f>'1. InputData'!$E16</f>
        <v>3</v>
      </c>
      <c r="J94" s="38"/>
      <c r="K94" s="100"/>
    </row>
    <row r="95" spans="1:23" s="39" customFormat="1" ht="24.75" thickBot="1">
      <c r="A95" s="100"/>
      <c r="B95" s="137" t="s">
        <v>182</v>
      </c>
      <c r="C95" s="69"/>
      <c r="D95" s="69"/>
      <c r="E95" s="69"/>
      <c r="F95" s="69"/>
      <c r="G95" s="161">
        <f>'1. InputData'!D20</f>
        <v>0</v>
      </c>
      <c r="H95" s="74"/>
      <c r="I95" s="138">
        <f>'1. InputData'!$E17</f>
        <v>3</v>
      </c>
      <c r="J95" s="38"/>
      <c r="K95" s="100"/>
    </row>
    <row r="96" spans="1:23" s="39" customFormat="1" ht="24.75" thickBot="1">
      <c r="A96" s="100"/>
      <c r="B96" s="137" t="s">
        <v>183</v>
      </c>
      <c r="C96" s="69"/>
      <c r="D96" s="69"/>
      <c r="E96" s="69"/>
      <c r="F96" s="69"/>
      <c r="G96" s="161">
        <f>'1. InputData'!D21</f>
        <v>0</v>
      </c>
      <c r="H96" s="74"/>
      <c r="I96" s="138">
        <f>'1. InputData'!$E18</f>
        <v>3</v>
      </c>
      <c r="J96" s="38"/>
      <c r="K96" s="100"/>
    </row>
    <row r="97" spans="1:11" s="39" customFormat="1" ht="24.75" thickBot="1">
      <c r="A97" s="100"/>
      <c r="B97" s="137" t="s">
        <v>184</v>
      </c>
      <c r="C97" s="69"/>
      <c r="D97" s="69"/>
      <c r="E97" s="69"/>
      <c r="F97" s="69"/>
      <c r="G97" s="161">
        <f>'1. InputData'!D22</f>
        <v>0</v>
      </c>
      <c r="H97" s="74"/>
      <c r="I97" s="138">
        <f>'1. InputData'!$E19</f>
        <v>3</v>
      </c>
      <c r="J97" s="38"/>
      <c r="K97" s="100"/>
    </row>
    <row r="98" spans="1:11" s="39" customFormat="1" ht="24.75" thickBot="1">
      <c r="A98" s="100"/>
      <c r="B98" s="137" t="s">
        <v>185</v>
      </c>
      <c r="C98" s="69"/>
      <c r="D98" s="69"/>
      <c r="E98" s="69"/>
      <c r="F98" s="69"/>
      <c r="G98" s="161">
        <f>'1. InputData'!D29</f>
        <v>0</v>
      </c>
      <c r="H98" s="74"/>
      <c r="I98" s="138">
        <f>'1. InputData'!$E29</f>
        <v>3</v>
      </c>
      <c r="J98" s="38"/>
      <c r="K98" s="100"/>
    </row>
    <row r="99" spans="1:11" s="39" customFormat="1" ht="24.75" thickBot="1">
      <c r="A99" s="100"/>
      <c r="B99" s="137" t="s">
        <v>186</v>
      </c>
      <c r="C99" s="69"/>
      <c r="D99" s="69"/>
      <c r="E99" s="69"/>
      <c r="F99" s="69"/>
      <c r="G99" s="161">
        <f>'1. InputData'!D30</f>
        <v>4.2</v>
      </c>
      <c r="H99" s="74"/>
      <c r="I99" s="138">
        <f>'1. InputData'!$E30</f>
        <v>3</v>
      </c>
      <c r="J99" s="38"/>
      <c r="K99" s="100"/>
    </row>
    <row r="100" spans="1:11" s="39" customFormat="1" ht="24.75" thickBot="1">
      <c r="A100" s="100"/>
      <c r="B100" s="137" t="s">
        <v>187</v>
      </c>
      <c r="C100" s="69"/>
      <c r="D100" s="69"/>
      <c r="E100" s="69"/>
      <c r="F100" s="69"/>
      <c r="G100" s="161">
        <f>'1. InputData'!D36</f>
        <v>0</v>
      </c>
      <c r="H100" s="74"/>
      <c r="I100" s="138">
        <f>'1. InputData'!$E36</f>
        <v>3</v>
      </c>
      <c r="J100" s="38"/>
      <c r="K100" s="100"/>
    </row>
    <row r="101" spans="1:11" s="39" customFormat="1" ht="24.75" thickBot="1">
      <c r="A101" s="100"/>
      <c r="B101" s="140" t="s">
        <v>165</v>
      </c>
      <c r="C101" s="70"/>
      <c r="D101" s="70"/>
      <c r="E101" s="70"/>
      <c r="F101" s="115"/>
      <c r="G101" s="74">
        <f>'1. InputData'!I20</f>
        <v>3</v>
      </c>
      <c r="I101" s="139"/>
      <c r="J101" s="38"/>
      <c r="K101" s="100"/>
    </row>
    <row r="102" spans="1:11" s="39" customFormat="1" ht="24.75" thickBot="1">
      <c r="A102" s="100"/>
      <c r="B102" s="140" t="s">
        <v>167</v>
      </c>
      <c r="C102" s="70"/>
      <c r="D102" s="70"/>
      <c r="E102" s="70"/>
      <c r="F102" s="115"/>
      <c r="G102" s="74">
        <f>'1. InputData'!I21</f>
        <v>3</v>
      </c>
      <c r="I102" s="139"/>
      <c r="J102" s="38"/>
      <c r="K102" s="100"/>
    </row>
    <row r="103" spans="1:11" s="39" customFormat="1" ht="24.75" thickBot="1">
      <c r="A103" s="100"/>
      <c r="B103" s="140" t="s">
        <v>169</v>
      </c>
      <c r="C103" s="70"/>
      <c r="D103" s="70"/>
      <c r="E103" s="70"/>
      <c r="F103" s="115"/>
      <c r="G103" s="74">
        <f>'1. InputData'!I22</f>
        <v>3</v>
      </c>
      <c r="I103" s="139"/>
      <c r="J103" s="38"/>
      <c r="K103" s="100"/>
    </row>
    <row r="104" spans="1:11" s="39" customFormat="1" ht="24.75" thickBot="1">
      <c r="A104" s="100"/>
      <c r="B104" s="140" t="s">
        <v>171</v>
      </c>
      <c r="C104" s="70"/>
      <c r="D104" s="70"/>
      <c r="E104" s="70"/>
      <c r="F104" s="115"/>
      <c r="G104" s="74">
        <f>'1. InputData'!I35</f>
        <v>3</v>
      </c>
      <c r="I104" s="139"/>
      <c r="J104" s="38"/>
      <c r="K104" s="100"/>
    </row>
    <row r="105" spans="1:11" s="39" customFormat="1" ht="24.75" thickBot="1">
      <c r="A105" s="100"/>
      <c r="B105" s="140" t="s">
        <v>173</v>
      </c>
      <c r="C105" s="70"/>
      <c r="D105" s="70"/>
      <c r="E105" s="70"/>
      <c r="F105" s="115"/>
      <c r="G105" s="74">
        <f>'1. InputData'!I36</f>
        <v>2</v>
      </c>
      <c r="I105" s="139"/>
      <c r="J105" s="38"/>
      <c r="K105" s="100"/>
    </row>
    <row r="106" spans="1:11" s="39" customFormat="1" ht="24.75" thickBot="1">
      <c r="A106" s="100"/>
      <c r="B106" s="140" t="s">
        <v>177</v>
      </c>
      <c r="C106" s="70"/>
      <c r="D106" s="70"/>
      <c r="E106" s="70"/>
      <c r="F106" s="115"/>
      <c r="G106" s="74">
        <f>'1. InputData'!I37</f>
        <v>1</v>
      </c>
      <c r="I106" s="139"/>
      <c r="J106" s="38"/>
      <c r="K106" s="100"/>
    </row>
    <row r="107" spans="1:11" s="39" customFormat="1" ht="24.75" thickBot="1">
      <c r="A107" s="100"/>
      <c r="B107" s="140" t="s">
        <v>175</v>
      </c>
      <c r="C107" s="70"/>
      <c r="D107" s="70"/>
      <c r="E107" s="70"/>
      <c r="F107" s="115"/>
      <c r="G107" s="74">
        <f>'1. InputData'!I38</f>
        <v>3</v>
      </c>
      <c r="I107" s="139"/>
      <c r="J107" s="38"/>
      <c r="K107" s="100"/>
    </row>
    <row r="108" spans="1:11" s="39" customFormat="1" ht="24.75" thickBot="1">
      <c r="A108" s="100"/>
      <c r="B108" s="141" t="s">
        <v>127</v>
      </c>
      <c r="C108" s="71"/>
      <c r="D108" s="71"/>
      <c r="E108" s="71"/>
      <c r="F108" s="72"/>
      <c r="G108" s="74">
        <f>'1. InputData'!N19</f>
        <v>2</v>
      </c>
      <c r="I108" s="139"/>
      <c r="J108" s="38"/>
      <c r="K108" s="100"/>
    </row>
    <row r="109" spans="1:11" s="39" customFormat="1" ht="24.75" thickBot="1">
      <c r="A109" s="100"/>
      <c r="B109" s="141" t="s">
        <v>128</v>
      </c>
      <c r="C109" s="71"/>
      <c r="D109" s="71"/>
      <c r="E109" s="71"/>
      <c r="F109" s="72"/>
      <c r="G109" s="74">
        <f>'1. InputData'!N20</f>
        <v>1</v>
      </c>
      <c r="I109" s="139"/>
      <c r="J109" s="38"/>
      <c r="K109" s="100"/>
    </row>
    <row r="110" spans="1:11" s="39" customFormat="1" ht="24.75" thickBot="1">
      <c r="A110" s="100"/>
      <c r="B110" s="141" t="s">
        <v>129</v>
      </c>
      <c r="C110" s="71"/>
      <c r="D110" s="71"/>
      <c r="E110" s="71"/>
      <c r="F110" s="72"/>
      <c r="G110" s="74">
        <f>'1. InputData'!N21</f>
        <v>1</v>
      </c>
      <c r="I110" s="139"/>
      <c r="J110" s="38"/>
      <c r="K110" s="100"/>
    </row>
    <row r="111" spans="1:11" s="39" customFormat="1" ht="24.75" thickBot="1">
      <c r="A111" s="100"/>
      <c r="B111" s="141" t="s">
        <v>130</v>
      </c>
      <c r="C111" s="71"/>
      <c r="D111" s="71"/>
      <c r="E111" s="71"/>
      <c r="F111" s="72"/>
      <c r="G111" s="74">
        <f>'1. InputData'!N22</f>
        <v>1</v>
      </c>
      <c r="I111" s="139"/>
      <c r="J111" s="38"/>
      <c r="K111" s="100"/>
    </row>
    <row r="112" spans="1:11" s="39" customFormat="1" ht="24.75" thickBot="1">
      <c r="A112" s="100"/>
      <c r="B112" s="142" t="s">
        <v>131</v>
      </c>
      <c r="C112" s="143"/>
      <c r="D112" s="143"/>
      <c r="E112" s="143"/>
      <c r="F112" s="144"/>
      <c r="G112" s="145">
        <f>'1. InputData'!N23</f>
        <v>2</v>
      </c>
      <c r="I112" s="146"/>
      <c r="J112" s="38"/>
      <c r="K112" s="100"/>
    </row>
    <row r="113" spans="1:11" s="39" customFormat="1">
      <c r="A113" s="100"/>
      <c r="B113" s="109"/>
      <c r="C113" s="109"/>
      <c r="D113" s="109"/>
      <c r="E113" s="109"/>
      <c r="F113" s="109"/>
      <c r="G113" s="38"/>
      <c r="H113" s="38"/>
      <c r="I113" s="38"/>
      <c r="J113" s="38"/>
      <c r="K113" s="100"/>
    </row>
    <row r="114" spans="1:11" s="39" customFormat="1" ht="24.75" thickBot="1">
      <c r="A114" s="100"/>
      <c r="B114" s="101"/>
      <c r="C114" s="38"/>
      <c r="D114" s="38"/>
      <c r="E114" s="38"/>
      <c r="G114" s="38"/>
      <c r="H114" s="38"/>
      <c r="I114" s="38"/>
      <c r="J114" s="38"/>
      <c r="K114" s="100"/>
    </row>
    <row r="115" spans="1:11" s="39" customFormat="1">
      <c r="A115" s="100"/>
      <c r="B115" s="301" t="str">
        <f>H38</f>
        <v>avgs</v>
      </c>
      <c r="C115" s="302">
        <f>I38</f>
        <v>4</v>
      </c>
      <c r="D115" s="325">
        <f>J38</f>
        <v>1.3666666666666665</v>
      </c>
      <c r="E115" s="326" t="str">
        <f>K38</f>
        <v>สารสนเทศเพื่อการแก้ปัญหาความยากจน</v>
      </c>
      <c r="F115" s="324"/>
      <c r="G115" s="133" t="s">
        <v>213</v>
      </c>
      <c r="H115" s="133" t="s">
        <v>35</v>
      </c>
      <c r="I115" s="134" t="s">
        <v>45</v>
      </c>
      <c r="J115" s="38"/>
      <c r="K115" s="100"/>
    </row>
    <row r="116" spans="1:11" s="39" customFormat="1">
      <c r="A116" s="100"/>
      <c r="B116" s="135" t="s">
        <v>91</v>
      </c>
      <c r="C116" s="91"/>
      <c r="D116" s="91"/>
      <c r="E116" s="91"/>
      <c r="F116" s="92"/>
      <c r="G116" s="105" t="s">
        <v>109</v>
      </c>
      <c r="H116" s="106" t="s">
        <v>214</v>
      </c>
      <c r="I116" s="136" t="s">
        <v>215</v>
      </c>
      <c r="J116" s="38"/>
      <c r="K116" s="100"/>
    </row>
    <row r="117" spans="1:11" s="39" customFormat="1" ht="24.75" thickBot="1">
      <c r="A117" s="100"/>
      <c r="B117" s="137" t="s">
        <v>188</v>
      </c>
      <c r="C117" s="69"/>
      <c r="D117" s="69"/>
      <c r="E117" s="69"/>
      <c r="F117" s="69"/>
      <c r="G117" s="161">
        <f>'1. InputData'!D13</f>
        <v>0</v>
      </c>
      <c r="H117" s="74"/>
      <c r="I117" s="139">
        <f>'1. InputData'!E13</f>
        <v>4</v>
      </c>
      <c r="J117" s="38"/>
      <c r="K117" s="100"/>
    </row>
    <row r="118" spans="1:11" s="39" customFormat="1" ht="24.75" thickBot="1">
      <c r="A118" s="100"/>
      <c r="B118" s="137" t="s">
        <v>190</v>
      </c>
      <c r="C118" s="69"/>
      <c r="D118" s="69"/>
      <c r="E118" s="69"/>
      <c r="F118" s="69"/>
      <c r="G118" s="161">
        <f>'1. InputData'!D24</f>
        <v>0</v>
      </c>
      <c r="H118" s="74"/>
      <c r="I118" s="139">
        <f>'1. InputData'!E24</f>
        <v>4</v>
      </c>
      <c r="J118" s="38"/>
      <c r="K118" s="100"/>
    </row>
    <row r="119" spans="1:11" s="39" customFormat="1" ht="24.75" thickBot="1">
      <c r="A119" s="100"/>
      <c r="B119" s="137" t="s">
        <v>191</v>
      </c>
      <c r="C119" s="69"/>
      <c r="D119" s="69"/>
      <c r="E119" s="69"/>
      <c r="F119" s="69"/>
      <c r="G119" s="161">
        <f>'1. InputData'!D25</f>
        <v>0</v>
      </c>
      <c r="H119" s="74"/>
      <c r="I119" s="139">
        <f>'1. InputData'!E25</f>
        <v>4</v>
      </c>
      <c r="J119" s="38"/>
      <c r="K119" s="100"/>
    </row>
    <row r="120" spans="1:11" s="39" customFormat="1" ht="24.75" thickBot="1">
      <c r="A120" s="100"/>
      <c r="B120" s="137" t="s">
        <v>143</v>
      </c>
      <c r="C120" s="69"/>
      <c r="D120" s="69"/>
      <c r="E120" s="69"/>
      <c r="F120" s="69"/>
      <c r="G120" s="161">
        <f>'1. InputData'!D26</f>
        <v>0</v>
      </c>
      <c r="H120" s="74"/>
      <c r="I120" s="139">
        <f>'1. InputData'!E26</f>
        <v>4</v>
      </c>
      <c r="J120" s="38"/>
      <c r="K120" s="100"/>
    </row>
    <row r="121" spans="1:11" s="39" customFormat="1" ht="24.75" thickBot="1">
      <c r="A121" s="100"/>
      <c r="B121" s="137" t="s">
        <v>192</v>
      </c>
      <c r="C121" s="69"/>
      <c r="D121" s="69"/>
      <c r="E121" s="69"/>
      <c r="F121" s="69"/>
      <c r="G121" s="161">
        <f>'1. InputData'!D27</f>
        <v>0</v>
      </c>
      <c r="H121" s="74"/>
      <c r="I121" s="139">
        <f>'1. InputData'!E27</f>
        <v>4</v>
      </c>
      <c r="J121" s="38"/>
      <c r="K121" s="100"/>
    </row>
    <row r="122" spans="1:11" s="39" customFormat="1" ht="24.75" thickBot="1">
      <c r="A122" s="100"/>
      <c r="B122" s="140" t="s">
        <v>189</v>
      </c>
      <c r="C122" s="70"/>
      <c r="D122" s="70"/>
      <c r="E122" s="70"/>
      <c r="F122" s="115"/>
      <c r="G122" s="74">
        <f>'1. InputData'!I11</f>
        <v>1</v>
      </c>
      <c r="I122" s="139"/>
      <c r="J122" s="38"/>
      <c r="K122" s="100"/>
    </row>
    <row r="123" spans="1:11" s="39" customFormat="1" ht="24.75" thickBot="1">
      <c r="A123" s="100"/>
      <c r="B123" s="140" t="s">
        <v>148</v>
      </c>
      <c r="C123" s="70"/>
      <c r="D123" s="70"/>
      <c r="E123" s="70"/>
      <c r="F123" s="115"/>
      <c r="G123" s="74">
        <f>'1. InputData'!I15</f>
        <v>0</v>
      </c>
      <c r="I123" s="139"/>
      <c r="J123" s="38"/>
      <c r="K123" s="100"/>
    </row>
    <row r="124" spans="1:11" s="39" customFormat="1" ht="24.75" thickBot="1">
      <c r="A124" s="100"/>
      <c r="B124" s="140" t="s">
        <v>149</v>
      </c>
      <c r="C124" s="70"/>
      <c r="D124" s="70"/>
      <c r="E124" s="70"/>
      <c r="F124" s="115"/>
      <c r="G124" s="74">
        <f>'1. InputData'!I16</f>
        <v>1</v>
      </c>
      <c r="I124" s="139"/>
      <c r="J124" s="38"/>
      <c r="K124" s="100"/>
    </row>
    <row r="125" spans="1:11" s="39" customFormat="1" ht="24.75" thickBot="1">
      <c r="A125" s="100"/>
      <c r="B125" s="140" t="s">
        <v>150</v>
      </c>
      <c r="C125" s="70"/>
      <c r="D125" s="70"/>
      <c r="E125" s="70"/>
      <c r="F125" s="115"/>
      <c r="G125" s="74">
        <f>'1. InputData'!I17</f>
        <v>3</v>
      </c>
      <c r="I125" s="139"/>
      <c r="J125" s="38"/>
      <c r="K125" s="100"/>
    </row>
    <row r="126" spans="1:11" s="39" customFormat="1" ht="24.75" thickBot="1">
      <c r="A126" s="100"/>
      <c r="B126" s="140" t="s">
        <v>216</v>
      </c>
      <c r="C126" s="70"/>
      <c r="D126" s="70"/>
      <c r="E126" s="70"/>
      <c r="F126" s="115"/>
      <c r="G126" s="74">
        <f>'1. InputData'!I19</f>
        <v>3</v>
      </c>
      <c r="I126" s="139"/>
      <c r="J126" s="38"/>
      <c r="K126" s="100"/>
    </row>
    <row r="127" spans="1:11" s="39" customFormat="1" ht="24.75" thickBot="1">
      <c r="A127" s="100"/>
      <c r="B127" s="140" t="s">
        <v>193</v>
      </c>
      <c r="C127" s="70"/>
      <c r="D127" s="70"/>
      <c r="E127" s="70"/>
      <c r="F127" s="115"/>
      <c r="G127" s="74">
        <f>'1. InputData'!I23</f>
        <v>3</v>
      </c>
      <c r="I127" s="139"/>
      <c r="J127" s="38"/>
      <c r="K127" s="100"/>
    </row>
    <row r="128" spans="1:11" s="39" customFormat="1" ht="24.75" thickBot="1">
      <c r="A128" s="100"/>
      <c r="B128" s="140" t="s">
        <v>194</v>
      </c>
      <c r="C128" s="70"/>
      <c r="D128" s="70"/>
      <c r="E128" s="70"/>
      <c r="F128" s="115"/>
      <c r="G128" s="74">
        <f>'1. InputData'!I24</f>
        <v>3</v>
      </c>
      <c r="I128" s="139"/>
      <c r="J128" s="38"/>
      <c r="K128" s="100"/>
    </row>
    <row r="129" spans="1:23" s="39" customFormat="1" ht="24.75" thickBot="1">
      <c r="A129" s="100"/>
      <c r="B129" s="140" t="s">
        <v>195</v>
      </c>
      <c r="C129" s="70"/>
      <c r="D129" s="70"/>
      <c r="E129" s="70"/>
      <c r="F129" s="115"/>
      <c r="G129" s="74">
        <f>'1. InputData'!I25</f>
        <v>3</v>
      </c>
      <c r="I129" s="139"/>
      <c r="J129" s="38"/>
      <c r="K129" s="100"/>
    </row>
    <row r="130" spans="1:23" s="39" customFormat="1" ht="24.75" thickBot="1">
      <c r="A130" s="100"/>
      <c r="B130" s="140" t="s">
        <v>152</v>
      </c>
      <c r="C130" s="70"/>
      <c r="D130" s="70"/>
      <c r="E130" s="70"/>
      <c r="F130" s="115"/>
      <c r="G130" s="74">
        <f>'1. InputData'!I28</f>
        <v>3</v>
      </c>
      <c r="I130" s="139"/>
      <c r="J130" s="38"/>
      <c r="K130" s="100"/>
    </row>
    <row r="131" spans="1:23" s="39" customFormat="1" ht="24.75" thickBot="1">
      <c r="A131" s="100"/>
      <c r="B131" s="141" t="s">
        <v>132</v>
      </c>
      <c r="C131" s="71"/>
      <c r="D131" s="71"/>
      <c r="E131" s="71"/>
      <c r="F131" s="72"/>
      <c r="G131" s="74">
        <f>'1. InputData'!N25</f>
        <v>2</v>
      </c>
      <c r="I131" s="139"/>
      <c r="J131" s="38"/>
      <c r="K131" s="100"/>
    </row>
    <row r="132" spans="1:23" s="39" customFormat="1" ht="24.75" thickBot="1">
      <c r="A132" s="100"/>
      <c r="B132" s="141" t="s">
        <v>133</v>
      </c>
      <c r="C132" s="71"/>
      <c r="D132" s="71"/>
      <c r="E132" s="71"/>
      <c r="F132" s="72"/>
      <c r="G132" s="74">
        <f>'1. InputData'!N26</f>
        <v>2</v>
      </c>
      <c r="I132" s="139"/>
      <c r="J132" s="38"/>
      <c r="K132" s="100"/>
    </row>
    <row r="133" spans="1:23" s="39" customFormat="1" ht="24.75" thickBot="1">
      <c r="A133" s="100"/>
      <c r="B133" s="141" t="s">
        <v>134</v>
      </c>
      <c r="C133" s="71"/>
      <c r="D133" s="71"/>
      <c r="E133" s="71"/>
      <c r="F133" s="72"/>
      <c r="G133" s="74">
        <f>'1. InputData'!N27</f>
        <v>2</v>
      </c>
      <c r="I133" s="139"/>
      <c r="J133" s="38"/>
      <c r="K133" s="100"/>
    </row>
    <row r="134" spans="1:23" s="39" customFormat="1" ht="24.75" thickBot="1">
      <c r="A134" s="100"/>
      <c r="B134" s="141" t="s">
        <v>135</v>
      </c>
      <c r="C134" s="71"/>
      <c r="D134" s="71"/>
      <c r="E134" s="71"/>
      <c r="F134" s="72"/>
      <c r="G134" s="74">
        <f>'1. InputData'!N28</f>
        <v>1</v>
      </c>
      <c r="I134" s="139"/>
      <c r="J134" s="38"/>
      <c r="K134" s="100"/>
    </row>
    <row r="135" spans="1:23" s="39" customFormat="1" ht="24.75" thickBot="1">
      <c r="A135" s="100"/>
      <c r="B135" s="142" t="s">
        <v>136</v>
      </c>
      <c r="C135" s="143"/>
      <c r="D135" s="143"/>
      <c r="E135" s="143"/>
      <c r="F135" s="144"/>
      <c r="G135" s="145">
        <f>'1. InputData'!N29</f>
        <v>1</v>
      </c>
      <c r="I135" s="146"/>
      <c r="J135" s="38"/>
      <c r="K135" s="100"/>
    </row>
    <row r="136" spans="1:23" s="39" customFormat="1">
      <c r="A136" s="100"/>
      <c r="B136" s="109"/>
      <c r="C136" s="109"/>
      <c r="D136" s="109"/>
      <c r="E136" s="109"/>
      <c r="F136" s="109"/>
      <c r="G136" s="38"/>
      <c r="H136" s="38"/>
      <c r="I136" s="38"/>
      <c r="J136" s="38"/>
      <c r="K136" s="100"/>
    </row>
    <row r="137" spans="1:23" s="39" customFormat="1" ht="24.75" thickBot="1">
      <c r="A137" s="100"/>
      <c r="C137" s="38"/>
      <c r="D137" s="38"/>
      <c r="E137" s="38"/>
      <c r="G137" s="38"/>
      <c r="H137" s="38"/>
      <c r="I137" s="38"/>
      <c r="J137" s="38"/>
      <c r="K137" s="100"/>
    </row>
    <row r="138" spans="1:23" s="39" customFormat="1" ht="24.75" thickTop="1">
      <c r="A138" s="100"/>
      <c r="B138" s="303" t="str">
        <f>H39</f>
        <v>avgs</v>
      </c>
      <c r="C138" s="304">
        <f>I39</f>
        <v>5</v>
      </c>
      <c r="D138" s="330">
        <f>J39</f>
        <v>1.7333333333333334</v>
      </c>
      <c r="E138" s="331" t="str">
        <f>K39</f>
        <v>สารสนเทศเพื่อการบริหารจัดการชุมชน</v>
      </c>
      <c r="F138" s="329"/>
      <c r="G138" s="147" t="s">
        <v>213</v>
      </c>
      <c r="H138" s="147" t="s">
        <v>35</v>
      </c>
      <c r="I138" s="148" t="s">
        <v>45</v>
      </c>
      <c r="J138" s="38"/>
      <c r="K138" s="100"/>
    </row>
    <row r="139" spans="1:23">
      <c r="A139" s="100"/>
      <c r="B139" s="149" t="s">
        <v>92</v>
      </c>
      <c r="C139" s="91"/>
      <c r="D139" s="91"/>
      <c r="E139" s="91"/>
      <c r="F139" s="92"/>
      <c r="G139" s="105" t="s">
        <v>109</v>
      </c>
      <c r="H139" s="106" t="s">
        <v>214</v>
      </c>
      <c r="I139" s="150" t="s">
        <v>215</v>
      </c>
      <c r="J139" s="38"/>
      <c r="K139" s="100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 ht="24.75" thickBot="1">
      <c r="A140" s="100"/>
      <c r="B140" s="151" t="s">
        <v>196</v>
      </c>
      <c r="C140" s="69"/>
      <c r="D140" s="69"/>
      <c r="E140" s="69"/>
      <c r="F140" s="69"/>
      <c r="G140" s="161">
        <f>'1. InputData'!D14</f>
        <v>0</v>
      </c>
      <c r="H140" s="74"/>
      <c r="I140" s="152">
        <f>'1. InputData'!E14</f>
        <v>5</v>
      </c>
      <c r="J140" s="38"/>
      <c r="K140" s="100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 ht="24.75" thickBot="1">
      <c r="A141" s="100"/>
      <c r="B141" s="151" t="s">
        <v>197</v>
      </c>
      <c r="C141" s="69"/>
      <c r="D141" s="69"/>
      <c r="E141" s="69"/>
      <c r="F141" s="69"/>
      <c r="G141" s="161">
        <f>'1. InputData'!D15</f>
        <v>0</v>
      </c>
      <c r="H141" s="74"/>
      <c r="I141" s="152">
        <f>'1. InputData'!E15</f>
        <v>5</v>
      </c>
      <c r="J141" s="38"/>
      <c r="K141" s="100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24.75" thickBot="1">
      <c r="A142" s="100"/>
      <c r="B142" s="151" t="s">
        <v>199</v>
      </c>
      <c r="C142" s="69"/>
      <c r="D142" s="69"/>
      <c r="E142" s="69"/>
      <c r="F142" s="69"/>
      <c r="G142" s="161">
        <f>'1. InputData'!D31</f>
        <v>0</v>
      </c>
      <c r="H142" s="74"/>
      <c r="I142" s="152">
        <f>'1. InputData'!E31</f>
        <v>5</v>
      </c>
      <c r="J142" s="38"/>
      <c r="K142" s="100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ht="24.75" thickBot="1">
      <c r="A143" s="100"/>
      <c r="B143" s="151" t="s">
        <v>201</v>
      </c>
      <c r="C143" s="69"/>
      <c r="D143" s="69"/>
      <c r="E143" s="69"/>
      <c r="F143" s="69"/>
      <c r="G143" s="161">
        <f>'1. InputData'!D32</f>
        <v>0</v>
      </c>
      <c r="H143" s="74"/>
      <c r="I143" s="152">
        <f>'1. InputData'!E32</f>
        <v>5</v>
      </c>
      <c r="J143" s="38"/>
      <c r="K143" s="100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 ht="24.75" thickBot="1">
      <c r="A144" s="100"/>
      <c r="B144" s="151" t="s">
        <v>203</v>
      </c>
      <c r="C144" s="69"/>
      <c r="D144" s="69"/>
      <c r="E144" s="69"/>
      <c r="F144" s="69"/>
      <c r="G144" s="161">
        <f>'1. InputData'!D33</f>
        <v>0</v>
      </c>
      <c r="H144" s="74"/>
      <c r="I144" s="152">
        <f>'1. InputData'!E33</f>
        <v>5</v>
      </c>
      <c r="J144" s="38"/>
      <c r="K144" s="100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 ht="24.75" thickBot="1">
      <c r="A145" s="100"/>
      <c r="B145" s="151" t="s">
        <v>205</v>
      </c>
      <c r="C145" s="69"/>
      <c r="D145" s="69"/>
      <c r="E145" s="69"/>
      <c r="F145" s="69"/>
      <c r="G145" s="161">
        <f>'1. InputData'!D34</f>
        <v>0</v>
      </c>
      <c r="H145" s="74"/>
      <c r="I145" s="152">
        <f>'1. InputData'!E34</f>
        <v>5</v>
      </c>
      <c r="J145" s="27"/>
      <c r="K145" s="100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 ht="24.75" thickBot="1">
      <c r="A146" s="100"/>
      <c r="B146" s="151" t="s">
        <v>206</v>
      </c>
      <c r="C146" s="69"/>
      <c r="D146" s="69"/>
      <c r="E146" s="69"/>
      <c r="F146" s="69"/>
      <c r="G146" s="161">
        <f>'1. InputData'!D35</f>
        <v>0</v>
      </c>
      <c r="H146" s="74"/>
      <c r="I146" s="152">
        <f>'1. InputData'!E35</f>
        <v>5</v>
      </c>
      <c r="J146" s="38"/>
      <c r="K146" s="100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 ht="24.75" thickBot="1">
      <c r="A147" s="100"/>
      <c r="B147" s="153" t="s">
        <v>198</v>
      </c>
      <c r="C147" s="70"/>
      <c r="D147" s="70"/>
      <c r="E147" s="70"/>
      <c r="F147" s="115"/>
      <c r="G147" s="74">
        <f>'1. InputData'!I26</f>
        <v>1</v>
      </c>
      <c r="I147" s="152"/>
      <c r="J147" s="38"/>
      <c r="K147" s="100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 ht="24.75" thickBot="1">
      <c r="A148" s="100"/>
      <c r="B148" s="153" t="s">
        <v>200</v>
      </c>
      <c r="C148" s="70"/>
      <c r="D148" s="70"/>
      <c r="E148" s="70"/>
      <c r="F148" s="115"/>
      <c r="G148" s="74">
        <f>'1. InputData'!I27</f>
        <v>3</v>
      </c>
      <c r="I148" s="152"/>
      <c r="J148" s="38"/>
      <c r="K148" s="100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 ht="24.75" thickBot="1">
      <c r="A149" s="100"/>
      <c r="B149" s="153" t="s">
        <v>202</v>
      </c>
      <c r="C149" s="70"/>
      <c r="D149" s="70"/>
      <c r="E149" s="70"/>
      <c r="F149" s="115"/>
      <c r="G149" s="74">
        <f>'1. InputData'!I29</f>
        <v>3</v>
      </c>
      <c r="I149" s="152"/>
      <c r="J149" s="38"/>
      <c r="K149" s="100"/>
      <c r="L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 ht="24.75" thickBot="1">
      <c r="A150" s="100"/>
      <c r="B150" s="153" t="s">
        <v>204</v>
      </c>
      <c r="C150" s="70"/>
      <c r="D150" s="70"/>
      <c r="E150" s="70"/>
      <c r="F150" s="115"/>
      <c r="G150" s="74">
        <f>'1. InputData'!I30</f>
        <v>3</v>
      </c>
      <c r="I150" s="152"/>
      <c r="J150" s="38"/>
      <c r="K150" s="100"/>
      <c r="L150" s="39"/>
      <c r="S150" s="39"/>
      <c r="T150" s="39"/>
      <c r="U150" s="39"/>
      <c r="V150" s="39"/>
      <c r="W150" s="39"/>
    </row>
    <row r="151" spans="1:23" ht="24.75" thickBot="1">
      <c r="A151" s="100"/>
      <c r="B151" s="153" t="s">
        <v>154</v>
      </c>
      <c r="C151" s="70"/>
      <c r="D151" s="70"/>
      <c r="E151" s="70"/>
      <c r="F151" s="115"/>
      <c r="G151" s="74">
        <f>'1. InputData'!I32</f>
        <v>0</v>
      </c>
      <c r="I151" s="152"/>
      <c r="J151" s="38"/>
      <c r="K151" s="100"/>
      <c r="L151" s="39"/>
      <c r="S151" s="39"/>
      <c r="T151" s="39"/>
      <c r="U151" s="39"/>
      <c r="V151" s="39"/>
      <c r="W151" s="39"/>
    </row>
    <row r="152" spans="1:23" ht="24.75" thickBot="1">
      <c r="A152" s="100"/>
      <c r="B152" s="153" t="s">
        <v>207</v>
      </c>
      <c r="C152" s="70"/>
      <c r="D152" s="70"/>
      <c r="E152" s="70"/>
      <c r="F152" s="115"/>
      <c r="G152" s="74">
        <f>'1. InputData'!I34</f>
        <v>3</v>
      </c>
      <c r="I152" s="152"/>
      <c r="J152" s="38"/>
      <c r="K152" s="100"/>
      <c r="L152" s="39"/>
      <c r="S152" s="39"/>
      <c r="T152" s="39"/>
      <c r="U152" s="39"/>
      <c r="V152" s="39"/>
      <c r="W152" s="39"/>
    </row>
    <row r="153" spans="1:23" ht="24.75" thickBot="1">
      <c r="A153" s="100"/>
      <c r="B153" s="154" t="s">
        <v>137</v>
      </c>
      <c r="C153" s="71"/>
      <c r="D153" s="71"/>
      <c r="E153" s="71"/>
      <c r="F153" s="72"/>
      <c r="G153" s="74">
        <f>'1. InputData'!N31</f>
        <v>3</v>
      </c>
      <c r="I153" s="152"/>
      <c r="J153" s="38"/>
      <c r="K153" s="100"/>
      <c r="L153" s="39"/>
      <c r="S153" s="39"/>
      <c r="T153" s="39"/>
      <c r="U153" s="39"/>
      <c r="V153" s="39"/>
      <c r="W153" s="39"/>
    </row>
    <row r="154" spans="1:23" ht="24.75" thickBot="1">
      <c r="A154" s="100"/>
      <c r="B154" s="154" t="s">
        <v>138</v>
      </c>
      <c r="C154" s="71"/>
      <c r="D154" s="71"/>
      <c r="E154" s="71"/>
      <c r="F154" s="72"/>
      <c r="G154" s="74">
        <f>'1. InputData'!N32</f>
        <v>3</v>
      </c>
      <c r="I154" s="152"/>
      <c r="J154" s="38"/>
      <c r="K154" s="100"/>
      <c r="L154" s="39"/>
      <c r="S154" s="39"/>
      <c r="T154" s="39"/>
      <c r="U154" s="39"/>
      <c r="V154" s="39"/>
      <c r="W154" s="39"/>
    </row>
    <row r="155" spans="1:23" ht="24.75" thickBot="1">
      <c r="A155" s="100"/>
      <c r="B155" s="154" t="s">
        <v>139</v>
      </c>
      <c r="C155" s="71"/>
      <c r="D155" s="71"/>
      <c r="E155" s="71"/>
      <c r="F155" s="72"/>
      <c r="G155" s="74">
        <f>'1. InputData'!N33</f>
        <v>2</v>
      </c>
      <c r="I155" s="152"/>
      <c r="J155" s="38"/>
      <c r="K155" s="100"/>
      <c r="L155" s="39"/>
      <c r="S155" s="39"/>
      <c r="T155" s="39"/>
      <c r="U155" s="39"/>
      <c r="V155" s="39"/>
      <c r="W155" s="39"/>
    </row>
    <row r="156" spans="1:23" ht="24.75" thickBot="1">
      <c r="B156" s="154" t="s">
        <v>140</v>
      </c>
      <c r="C156" s="71"/>
      <c r="D156" s="71"/>
      <c r="E156" s="71"/>
      <c r="F156" s="72"/>
      <c r="G156" s="74">
        <f>'1. InputData'!N34</f>
        <v>2</v>
      </c>
      <c r="I156" s="152"/>
      <c r="S156" s="39"/>
      <c r="T156" s="39"/>
      <c r="U156" s="39"/>
      <c r="V156" s="39"/>
      <c r="W156" s="39"/>
    </row>
    <row r="157" spans="1:23" ht="24.75" thickBot="1">
      <c r="B157" s="155" t="s">
        <v>141</v>
      </c>
      <c r="C157" s="156"/>
      <c r="D157" s="156"/>
      <c r="E157" s="156"/>
      <c r="F157" s="157"/>
      <c r="G157" s="158">
        <f>'1. InputData'!N35</f>
        <v>3</v>
      </c>
      <c r="I157" s="159"/>
    </row>
    <row r="158" spans="1:23" ht="24.75" thickTop="1"/>
  </sheetData>
  <sheetProtection selectLockedCells="1" selectUnlockedCells="1"/>
  <sortState ref="J35:K39">
    <sortCondition ref="J28"/>
  </sortState>
  <mergeCells count="4">
    <mergeCell ref="T87:W87"/>
    <mergeCell ref="B19:E19"/>
    <mergeCell ref="B5:E5"/>
    <mergeCell ref="B12:E12"/>
  </mergeCells>
  <dataValidations disablePrompts="1" count="2">
    <dataValidation type="decimal" allowBlank="1" showInputMessage="1" showErrorMessage="1" errorTitle="แจ้งเตือน" error="กรุณาใส่ตัวเลขระหว่าง 1.00 ถึง 3.00" sqref="Q39:Q80">
      <formula1>1</formula1>
      <formula2>3</formula2>
    </dataValidation>
    <dataValidation type="whole" allowBlank="1" showInputMessage="1" showErrorMessage="1" sqref="V44:W87">
      <formula1>1</formula1>
      <formula2>3</formula2>
    </dataValidation>
  </dataValidations>
  <printOptions horizontalCentered="1" verticalCentered="1"/>
  <pageMargins left="0.25" right="0.25" top="0.75" bottom="0.75" header="0.3" footer="0.3"/>
  <pageSetup paperSize="9" scale="90" orientation="portrait" blackAndWhite="1" r:id="rId1"/>
  <headerFooter alignWithMargins="0">
    <oddFooter>&amp;LCopyright MarketWare International 2002&amp;CPage &amp;P&amp;Rwww.marketware.biz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1:Z47"/>
  <sheetViews>
    <sheetView showGridLines="0" topLeftCell="A10" zoomScale="90" zoomScaleNormal="90" workbookViewId="0">
      <selection activeCell="Z25" sqref="Z25:AM31"/>
    </sheetView>
  </sheetViews>
  <sheetFormatPr defaultColWidth="8.28515625" defaultRowHeight="15"/>
  <cols>
    <col min="1" max="2" width="8.28515625" style="59"/>
    <col min="3" max="5" width="6.140625" style="59" customWidth="1"/>
    <col min="6" max="7" width="6.42578125" style="59" customWidth="1"/>
    <col min="8" max="8" width="10.42578125" style="60" bestFit="1" customWidth="1"/>
    <col min="9" max="11" width="6.140625" style="59" customWidth="1"/>
    <col min="12" max="12" width="8.28515625" style="59"/>
    <col min="13" max="15" width="6.140625" style="59" customWidth="1"/>
    <col min="16" max="16" width="8.28515625" style="59"/>
    <col min="17" max="17" width="6.140625" style="59" customWidth="1"/>
    <col min="18" max="18" width="7" style="59" customWidth="1"/>
    <col min="19" max="19" width="6.140625" style="59" customWidth="1"/>
    <col min="20" max="21" width="7.28515625" style="59" customWidth="1"/>
    <col min="22" max="16384" width="8.28515625" style="59"/>
  </cols>
  <sheetData>
    <row r="1" spans="1:25" ht="27" customHeight="1">
      <c r="A1" s="88"/>
      <c r="B1" s="581" t="s">
        <v>259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88"/>
    </row>
    <row r="2" spans="1:25" s="55" customFormat="1" ht="24">
      <c r="A2" s="58"/>
      <c r="B2" s="63" t="s">
        <v>37</v>
      </c>
      <c r="C2" s="582" t="str">
        <f>'1. InputData'!M2</f>
        <v>บ้านคลองหมาก</v>
      </c>
      <c r="D2" s="582"/>
      <c r="E2" s="582"/>
      <c r="F2" s="63" t="s">
        <v>26</v>
      </c>
      <c r="G2" s="66" t="str">
        <f>'1. InputData'!K2</f>
        <v>02</v>
      </c>
      <c r="H2" s="63" t="s">
        <v>27</v>
      </c>
      <c r="I2" s="582" t="str">
        <f>'1. InputData'!H2</f>
        <v>เกาะลันตาน้อย</v>
      </c>
      <c r="J2" s="582"/>
      <c r="K2" s="582"/>
      <c r="L2" s="63" t="s">
        <v>28</v>
      </c>
      <c r="M2" s="582" t="str">
        <f>'1. InputData'!E2</f>
        <v>เกาะลันตา</v>
      </c>
      <c r="N2" s="582"/>
      <c r="O2" s="582"/>
      <c r="P2" s="63" t="s">
        <v>29</v>
      </c>
      <c r="Q2" s="582" t="str">
        <f>'1. InputData'!B2</f>
        <v>กระบี่</v>
      </c>
      <c r="R2" s="582"/>
      <c r="S2" s="582"/>
      <c r="T2" s="64"/>
      <c r="U2" s="64"/>
      <c r="V2" s="62"/>
    </row>
    <row r="3" spans="1:25">
      <c r="K3" s="61"/>
    </row>
    <row r="15" spans="1:25" ht="27.75">
      <c r="Y15" s="250"/>
    </row>
    <row r="19" spans="3:26">
      <c r="Z19"/>
    </row>
    <row r="32" spans="3:26">
      <c r="C32" s="176"/>
      <c r="D32" s="291"/>
      <c r="E32" s="335" t="s">
        <v>30</v>
      </c>
      <c r="F32" s="292"/>
      <c r="G32" s="292"/>
      <c r="H32" s="176"/>
      <c r="I32" s="176"/>
      <c r="J32" s="292"/>
      <c r="K32" s="335" t="s">
        <v>210</v>
      </c>
      <c r="L32" s="292"/>
      <c r="M32" s="292"/>
      <c r="N32" s="292"/>
      <c r="O32" s="176"/>
      <c r="P32" s="292"/>
      <c r="Q32" s="335" t="s">
        <v>250</v>
      </c>
      <c r="R32" s="292"/>
      <c r="S32" s="176"/>
      <c r="T32" s="292"/>
      <c r="U32" s="292"/>
      <c r="V32" s="176"/>
      <c r="W32" s="176"/>
    </row>
    <row r="33" spans="1:26">
      <c r="A33" s="217"/>
      <c r="B33" s="216"/>
      <c r="C33" s="290"/>
      <c r="D33" s="336" t="s">
        <v>251</v>
      </c>
      <c r="E33" s="336" t="s">
        <v>249</v>
      </c>
      <c r="F33" s="383" t="s">
        <v>315</v>
      </c>
      <c r="G33" s="338"/>
      <c r="H33" s="337"/>
      <c r="I33" s="337"/>
      <c r="J33" s="336" t="s">
        <v>251</v>
      </c>
      <c r="K33" s="336" t="s">
        <v>249</v>
      </c>
      <c r="L33" s="383" t="s">
        <v>315</v>
      </c>
      <c r="M33" s="338"/>
      <c r="N33" s="338"/>
      <c r="O33" s="337"/>
      <c r="P33" s="336" t="s">
        <v>251</v>
      </c>
      <c r="Q33" s="336" t="s">
        <v>249</v>
      </c>
      <c r="R33" s="383" t="s">
        <v>315</v>
      </c>
      <c r="S33" s="339"/>
      <c r="T33" s="340"/>
      <c r="U33" s="340"/>
      <c r="V33" s="176"/>
      <c r="W33" s="176"/>
      <c r="Z33" s="59" t="s">
        <v>209</v>
      </c>
    </row>
    <row r="34" spans="1:26">
      <c r="A34" s="218"/>
      <c r="B34" s="218"/>
      <c r="C34" s="293"/>
      <c r="D34" s="341">
        <v>1</v>
      </c>
      <c r="E34" s="342">
        <f>MIN('inputData(1)'!B18:B22)</f>
        <v>3</v>
      </c>
      <c r="F34" s="342" t="str">
        <f>VLOOKUP(E34,'inputData(1)'!$B$18:$F$22,5,FALSE)</f>
        <v>การพัฒนาด้านอาชีพ</v>
      </c>
      <c r="G34" s="340"/>
      <c r="H34" s="339"/>
      <c r="I34" s="339"/>
      <c r="J34" s="341">
        <v>1</v>
      </c>
      <c r="K34" s="342">
        <f>MIN('inputData(1)'!C18:C22)</f>
        <v>2</v>
      </c>
      <c r="L34" s="340" t="str">
        <f>VLOOKUP(K34,'inputData(1)'!$C$18:$F$22,4,FALSE)</f>
        <v>การแก้ปัญหาความยากจน</v>
      </c>
      <c r="M34" s="340"/>
      <c r="N34" s="340"/>
      <c r="O34" s="339"/>
      <c r="P34" s="341">
        <v>1</v>
      </c>
      <c r="Q34" s="342">
        <f>MIN('inputData(1)'!D18:D22)</f>
        <v>1.4</v>
      </c>
      <c r="R34" s="340" t="str">
        <f>VLOOKUP(Q34,'inputData(1)'!$D$18:$F$22,3,FALSE)</f>
        <v>การจัดการความเสี่ยงชุมชน</v>
      </c>
      <c r="S34" s="339"/>
      <c r="T34" s="340"/>
      <c r="U34" s="340"/>
      <c r="V34" s="176"/>
      <c r="W34" s="176"/>
    </row>
    <row r="35" spans="1:26" ht="14.25" customHeight="1">
      <c r="A35" s="219"/>
      <c r="B35" s="219"/>
      <c r="C35" s="290"/>
      <c r="D35" s="341">
        <v>2</v>
      </c>
      <c r="E35" s="342">
        <f>SMALL('inputData(1)'!B18:B22,2)</f>
        <v>3</v>
      </c>
      <c r="F35" s="342" t="str">
        <f>VLOOKUP(E35,'inputData(1)'!$B$18:$F$22,5,FALSE)</f>
        <v>การพัฒนาด้านอาชีพ</v>
      </c>
      <c r="G35" s="340"/>
      <c r="H35" s="339"/>
      <c r="I35" s="339"/>
      <c r="J35" s="341">
        <v>2</v>
      </c>
      <c r="K35" s="342">
        <f>SMALL('inputData(1)'!C18:C22,2)</f>
        <v>2.4444444444444446</v>
      </c>
      <c r="L35" s="340" t="str">
        <f>VLOOKUP(K35,'inputData(1)'!$C$18:$F$22,4,FALSE)</f>
        <v>การพัฒนาด้านอาชีพ</v>
      </c>
      <c r="M35" s="340"/>
      <c r="N35" s="340"/>
      <c r="O35" s="339"/>
      <c r="P35" s="341">
        <v>2</v>
      </c>
      <c r="Q35" s="342">
        <f>SMALL('inputData(1)'!D18:D22,2)</f>
        <v>1.6</v>
      </c>
      <c r="R35" s="340" t="str">
        <f>VLOOKUP(Q35,'inputData(1)'!$D$18:$F$22,3,FALSE)</f>
        <v>การแก้ปัญหาความยากจน</v>
      </c>
      <c r="S35" s="339"/>
      <c r="T35" s="340"/>
      <c r="U35" s="340"/>
      <c r="V35" s="176"/>
      <c r="W35" s="176"/>
    </row>
    <row r="36" spans="1:26" ht="14.25" customHeight="1">
      <c r="A36" s="219"/>
      <c r="B36" s="219"/>
      <c r="C36" s="290"/>
      <c r="D36" s="341">
        <v>3</v>
      </c>
      <c r="E36" s="342">
        <f>MEDIAN('inputData(1)'!B18:B22)</f>
        <v>3</v>
      </c>
      <c r="F36" s="342" t="str">
        <f>VLOOKUP(E36,'inputData(1)'!$B$18:$F$22,5,FALSE)</f>
        <v>การพัฒนาด้านอาชีพ</v>
      </c>
      <c r="G36" s="340"/>
      <c r="H36" s="339"/>
      <c r="I36" s="339"/>
      <c r="J36" s="341">
        <v>3</v>
      </c>
      <c r="K36" s="342">
        <f>MEDIAN('inputData(1)'!C18:C22)</f>
        <v>2.5714285714285716</v>
      </c>
      <c r="L36" s="340" t="str">
        <f>VLOOKUP(K36,'inputData(1)'!$C$18:$F$22,4,FALSE)</f>
        <v>การจัดการความเสี่ยงชุมชน</v>
      </c>
      <c r="M36" s="340"/>
      <c r="N36" s="340"/>
      <c r="O36" s="339"/>
      <c r="P36" s="341">
        <v>3</v>
      </c>
      <c r="Q36" s="342">
        <f>MEDIAN('inputData(1)'!D18:D22)</f>
        <v>1.8</v>
      </c>
      <c r="R36" s="340" t="str">
        <f>VLOOKUP(Q36,'inputData(1)'!$D$18:$F$22,3,FALSE)</f>
        <v>การพัฒนาด้านอาชีพ</v>
      </c>
      <c r="S36" s="339"/>
      <c r="T36" s="340"/>
      <c r="U36" s="340"/>
      <c r="V36" s="176"/>
      <c r="W36" s="176"/>
    </row>
    <row r="37" spans="1:26" ht="14.25" customHeight="1">
      <c r="A37" s="294"/>
      <c r="B37" s="219"/>
      <c r="C37" s="290"/>
      <c r="D37" s="341">
        <v>4</v>
      </c>
      <c r="E37" s="342">
        <f>SMALL('inputData(1)'!B18:B22,4)</f>
        <v>3</v>
      </c>
      <c r="F37" s="342" t="str">
        <f>VLOOKUP(E37,'inputData(1)'!$B$18:$F$22,5,FALSE)</f>
        <v>การพัฒนาด้านอาชีพ</v>
      </c>
      <c r="G37" s="340"/>
      <c r="H37" s="339"/>
      <c r="I37" s="339"/>
      <c r="J37" s="341">
        <v>4</v>
      </c>
      <c r="K37" s="342">
        <f>SMALL('inputData(1)'!C18:C22,4)</f>
        <v>2.6</v>
      </c>
      <c r="L37" s="340" t="str">
        <f>VLOOKUP(K37,'inputData(1)'!$C$18:$F$22,4,FALSE)</f>
        <v>การบริหารจัดการชุมชน</v>
      </c>
      <c r="M37" s="340"/>
      <c r="N37" s="340"/>
      <c r="O37" s="339"/>
      <c r="P37" s="341">
        <v>4</v>
      </c>
      <c r="Q37" s="342">
        <f>SMALL('inputData(1)'!D18:D22,4)</f>
        <v>2.2000000000000002</v>
      </c>
      <c r="R37" s="340" t="str">
        <f>VLOOKUP(Q37,'inputData(1)'!$D$18:$F$22,3,FALSE)</f>
        <v>การจัดการทุนชุมชน</v>
      </c>
      <c r="S37" s="339"/>
      <c r="T37" s="340"/>
      <c r="U37" s="340"/>
      <c r="V37" s="176"/>
      <c r="W37" s="176"/>
    </row>
    <row r="38" spans="1:26" ht="14.25" customHeight="1">
      <c r="A38" s="219"/>
      <c r="B38" s="219"/>
      <c r="C38" s="290"/>
      <c r="D38" s="341">
        <v>5</v>
      </c>
      <c r="E38" s="342">
        <f>MAX('inputData(1)'!B18:B22)</f>
        <v>3</v>
      </c>
      <c r="F38" s="342" t="str">
        <f>VLOOKUP(E38,'inputData(1)'!$B$18:$F$22,5,FALSE)</f>
        <v>การพัฒนาด้านอาชีพ</v>
      </c>
      <c r="G38" s="340"/>
      <c r="H38" s="339"/>
      <c r="I38" s="339"/>
      <c r="J38" s="341">
        <v>5</v>
      </c>
      <c r="K38" s="342">
        <f>MAX('inputData(1)'!C18:C22)</f>
        <v>2.7142857142857144</v>
      </c>
      <c r="L38" s="340" t="str">
        <f>VLOOKUP(K38,'inputData(1)'!$C$18:$F$22,4,FALSE)</f>
        <v>การจัดการทุนชุมชน</v>
      </c>
      <c r="M38" s="340"/>
      <c r="N38" s="340"/>
      <c r="O38" s="339"/>
      <c r="P38" s="341">
        <v>5</v>
      </c>
      <c r="Q38" s="342">
        <f>MAX('inputData(1)'!D18:D22)</f>
        <v>2.6</v>
      </c>
      <c r="R38" s="340" t="str">
        <f>VLOOKUP(Q38,'inputData(1)'!$D$18:$F$22,3,FALSE)</f>
        <v>การบริหารจัดการชุมชน</v>
      </c>
      <c r="S38" s="339"/>
      <c r="T38" s="340"/>
      <c r="U38" s="340"/>
      <c r="V38" s="176"/>
      <c r="W38" s="176"/>
    </row>
    <row r="39" spans="1:26" ht="14.25" customHeight="1">
      <c r="A39" s="217"/>
      <c r="B39" s="580" t="s">
        <v>310</v>
      </c>
      <c r="C39" s="580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176"/>
    </row>
    <row r="40" spans="1:26" s="315" customFormat="1" ht="17.25">
      <c r="W40" s="316"/>
    </row>
    <row r="41" spans="1:26" s="306" customFormat="1" ht="14.25" customHeight="1">
      <c r="C41" s="307"/>
      <c r="D41" s="308"/>
      <c r="E41" s="307"/>
      <c r="F41" s="308"/>
      <c r="G41" s="308"/>
      <c r="H41" s="309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10"/>
      <c r="U41" s="308"/>
      <c r="V41" s="308"/>
    </row>
    <row r="42" spans="1:26" s="306" customFormat="1" ht="27.75">
      <c r="C42" s="307"/>
      <c r="D42" s="311"/>
      <c r="E42" s="312"/>
      <c r="H42" s="313"/>
      <c r="T42" s="314"/>
    </row>
    <row r="43" spans="1:26" s="306" customFormat="1" ht="27.75">
      <c r="E43" s="312"/>
      <c r="H43" s="313"/>
      <c r="T43" s="314"/>
    </row>
    <row r="44" spans="1:26" ht="27.75">
      <c r="E44" s="209"/>
      <c r="G44" s="78"/>
      <c r="H44" s="214"/>
      <c r="T44" s="212"/>
    </row>
    <row r="45" spans="1:26" ht="27.75">
      <c r="E45" s="211"/>
      <c r="G45" s="78"/>
      <c r="H45" s="214"/>
      <c r="T45" s="212"/>
    </row>
    <row r="46" spans="1:26" ht="27.75">
      <c r="E46" s="210"/>
      <c r="G46" s="78"/>
      <c r="H46" s="214"/>
      <c r="T46" s="212"/>
    </row>
    <row r="47" spans="1:26" ht="24">
      <c r="E47" s="210"/>
    </row>
  </sheetData>
  <mergeCells count="6">
    <mergeCell ref="B39:V39"/>
    <mergeCell ref="B1:V1"/>
    <mergeCell ref="C2:E2"/>
    <mergeCell ref="I2:K2"/>
    <mergeCell ref="M2:O2"/>
    <mergeCell ref="Q2:S2"/>
  </mergeCells>
  <printOptions horizontalCentered="1" verticalCentered="1"/>
  <pageMargins left="0.25" right="0.25" top="0.25" bottom="0.25" header="0.3" footer="0.23"/>
  <pageSetup paperSize="9" scale="90" orientation="landscape" horizontalDpi="4294967293" verticalDpi="4294967293" r:id="rId1"/>
  <headerFooter>
    <oddFooter xml:space="preserve">&amp;C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499984740745262"/>
  </sheetPr>
  <dimension ref="A1:W57"/>
  <sheetViews>
    <sheetView showGridLines="0" topLeftCell="A2" zoomScale="50" zoomScaleNormal="50" workbookViewId="0">
      <selection activeCell="AM42" sqref="AM42"/>
    </sheetView>
  </sheetViews>
  <sheetFormatPr defaultColWidth="7" defaultRowHeight="12.75"/>
  <cols>
    <col min="1" max="3" width="7" style="79"/>
    <col min="4" max="4" width="8.7109375" style="79" bestFit="1" customWidth="1"/>
    <col min="5" max="6" width="7" style="79"/>
    <col min="7" max="7" width="8.5703125" style="79" bestFit="1" customWidth="1"/>
    <col min="8" max="28" width="7" style="79"/>
    <col min="29" max="29" width="0" style="79" hidden="1" customWidth="1"/>
    <col min="30" max="16384" width="7" style="79"/>
  </cols>
  <sheetData>
    <row r="1" spans="1:22" s="80" customFormat="1" ht="27" customHeight="1">
      <c r="A1" s="88"/>
      <c r="B1" s="581" t="s">
        <v>371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</row>
    <row r="2" spans="1:22" s="68" customFormat="1" ht="24">
      <c r="A2" s="39"/>
      <c r="B2" s="81" t="s">
        <v>37</v>
      </c>
      <c r="C2" s="583" t="str">
        <f>'1. InputData'!M2</f>
        <v>บ้านคลองหมาก</v>
      </c>
      <c r="D2" s="583"/>
      <c r="E2" s="583"/>
      <c r="F2" s="81" t="s">
        <v>26</v>
      </c>
      <c r="G2" s="382" t="str">
        <f>'1. InputData'!K2</f>
        <v>02</v>
      </c>
      <c r="H2" s="81" t="s">
        <v>27</v>
      </c>
      <c r="I2" s="583" t="str">
        <f>'1. InputData'!H2</f>
        <v>เกาะลันตาน้อย</v>
      </c>
      <c r="J2" s="583"/>
      <c r="K2" s="583"/>
      <c r="L2" s="81" t="s">
        <v>28</v>
      </c>
      <c r="M2" s="583" t="str">
        <f>'1. InputData'!E2</f>
        <v>เกาะลันตา</v>
      </c>
      <c r="N2" s="583"/>
      <c r="O2" s="583"/>
      <c r="P2" s="81" t="s">
        <v>29</v>
      </c>
      <c r="Q2" s="583" t="str">
        <f>'1. InputData'!B2</f>
        <v>กระบี่</v>
      </c>
      <c r="R2" s="583"/>
      <c r="S2" s="583"/>
      <c r="T2" s="64"/>
      <c r="U2" s="64"/>
      <c r="V2" s="64"/>
    </row>
    <row r="3" spans="1:22" s="83" customFormat="1" ht="20.25">
      <c r="C3" s="84"/>
      <c r="D3" s="85"/>
      <c r="E3" s="86"/>
      <c r="F3" s="85"/>
      <c r="G3" s="84"/>
      <c r="H3" s="85"/>
      <c r="I3" s="84"/>
      <c r="J3" s="87"/>
      <c r="K3" s="84"/>
      <c r="L3" s="87"/>
    </row>
    <row r="32" spans="1:7" ht="15">
      <c r="A32" s="351" t="s">
        <v>239</v>
      </c>
      <c r="C32" s="351"/>
      <c r="D32" s="351"/>
      <c r="E32" s="351"/>
      <c r="F32" s="351"/>
      <c r="G32" s="351"/>
    </row>
    <row r="33" spans="1:23">
      <c r="A33" s="296" t="s">
        <v>251</v>
      </c>
      <c r="B33" s="297" t="s">
        <v>249</v>
      </c>
      <c r="C33" s="297" t="s">
        <v>315</v>
      </c>
      <c r="F33" s="297" t="s">
        <v>316</v>
      </c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</row>
    <row r="34" spans="1:23" s="295" customFormat="1" ht="17.25" customHeight="1">
      <c r="A34" s="343">
        <v>1</v>
      </c>
      <c r="B34" s="370">
        <f>MIN('inputData(1)'!E18:E22)</f>
        <v>2.1999999999999997</v>
      </c>
      <c r="C34" s="344" t="str">
        <f>VLOOKUP(B34,'inputData(1)'!$E$18:$F$22,2,FALSE)</f>
        <v>การแก้ปัญหาความยากจน</v>
      </c>
      <c r="D34" s="350"/>
      <c r="E34" s="345"/>
      <c r="F34" s="584" t="str">
        <f>VLOOKUP(B34,'inputData(1)'!$B$25:$D$29,3,FALSE)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5"/>
    </row>
    <row r="35" spans="1:23" s="295" customFormat="1" ht="17.25" customHeight="1">
      <c r="A35" s="346"/>
      <c r="B35" s="371"/>
      <c r="C35" s="347"/>
      <c r="D35" s="347"/>
      <c r="E35" s="347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7"/>
    </row>
    <row r="36" spans="1:23" s="295" customFormat="1" ht="17.25" customHeight="1">
      <c r="A36" s="343">
        <v>2</v>
      </c>
      <c r="B36" s="370">
        <f>SMALL('inputData(1)'!E18:E22,2)</f>
        <v>2.323809523809524</v>
      </c>
      <c r="C36" s="344" t="str">
        <f>VLOOKUP(B36,'inputData(1)'!$E$18:$F$22,2,FALSE)</f>
        <v>การจัดการความเสี่ยงชุมชน</v>
      </c>
      <c r="D36" s="350"/>
      <c r="E36" s="345"/>
      <c r="F36" s="584" t="str">
        <f>VLOOKUP(B36,'inputData(1)'!$B$25:$D$29,3,FALSE)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36" s="584"/>
      <c r="H36" s="584"/>
      <c r="I36" s="584"/>
      <c r="J36" s="584"/>
      <c r="K36" s="584"/>
      <c r="L36" s="584"/>
      <c r="M36" s="584"/>
      <c r="N36" s="584"/>
      <c r="O36" s="584"/>
      <c r="P36" s="584"/>
      <c r="Q36" s="584"/>
      <c r="R36" s="584"/>
      <c r="S36" s="584"/>
      <c r="T36" s="584"/>
      <c r="U36" s="584"/>
      <c r="V36" s="584"/>
      <c r="W36" s="585"/>
    </row>
    <row r="37" spans="1:23" s="292" customFormat="1" ht="17.25" customHeight="1">
      <c r="A37" s="346"/>
      <c r="B37" s="371"/>
      <c r="C37" s="347"/>
      <c r="D37" s="347"/>
      <c r="E37" s="347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7"/>
    </row>
    <row r="38" spans="1:23" s="292" customFormat="1" ht="17.25" customHeight="1">
      <c r="A38" s="343">
        <v>3</v>
      </c>
      <c r="B38" s="370">
        <f>MEDIAN('inputData(1)'!E18:E22)</f>
        <v>2.414814814814815</v>
      </c>
      <c r="C38" s="344" t="str">
        <f>VLOOKUP(B38,'inputData(1)'!$E$18:$F$22,2,FALSE)</f>
        <v>การพัฒนาด้านอาชีพ</v>
      </c>
      <c r="D38" s="350"/>
      <c r="E38" s="345"/>
      <c r="F38" s="584" t="str">
        <f>VLOOKUP(B38,'inputData(1)'!$B$25:$D$29,3,FALSE)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85"/>
    </row>
    <row r="39" spans="1:23" s="292" customFormat="1" ht="17.25" customHeight="1">
      <c r="A39" s="346"/>
      <c r="B39" s="371"/>
      <c r="C39" s="347"/>
      <c r="D39" s="347"/>
      <c r="E39" s="347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7"/>
    </row>
    <row r="40" spans="1:23" s="292" customFormat="1" ht="17.25" customHeight="1">
      <c r="A40" s="343">
        <v>4</v>
      </c>
      <c r="B40" s="370">
        <f>SMALL('inputData(1)'!E18:E22,4)</f>
        <v>2.638095238095238</v>
      </c>
      <c r="C40" s="344" t="str">
        <f>VLOOKUP(B40,'inputData(1)'!$E$18:$F$22,2,FALSE)</f>
        <v>การจัดการทุนชุมชน</v>
      </c>
      <c r="D40" s="350"/>
      <c r="E40" s="345"/>
      <c r="F40" s="584" t="str">
        <f>VLOOKUP(B40,'inputData(1)'!$B$25:$D$29,3,FALSE)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5"/>
    </row>
    <row r="41" spans="1:23" s="292" customFormat="1" ht="17.25" customHeight="1">
      <c r="A41" s="346"/>
      <c r="B41" s="371"/>
      <c r="C41" s="347"/>
      <c r="D41" s="347"/>
      <c r="E41" s="347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7"/>
    </row>
    <row r="42" spans="1:23" s="295" customFormat="1" ht="17.25" customHeight="1">
      <c r="A42" s="343">
        <v>5</v>
      </c>
      <c r="B42" s="370">
        <f>MAX('inputData(1)'!E18:E22)</f>
        <v>2.7333333333333329</v>
      </c>
      <c r="C42" s="344" t="str">
        <f>VLOOKUP(B42,'inputData(1)'!$E$18:$F$22,2,FALSE)</f>
        <v>การบริหารจัดการชุมชน</v>
      </c>
      <c r="D42" s="350"/>
      <c r="E42" s="345"/>
      <c r="F42" s="584" t="str">
        <f>VLOOKUP(B42,'inputData(1)'!$B$25:$D$29,3,FALSE)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  <c r="T42" s="584"/>
      <c r="U42" s="584"/>
      <c r="V42" s="584"/>
      <c r="W42" s="585"/>
    </row>
    <row r="43" spans="1:23" s="295" customFormat="1" ht="17.25" customHeight="1">
      <c r="A43" s="346"/>
      <c r="B43" s="347"/>
      <c r="C43" s="347"/>
      <c r="D43" s="347"/>
      <c r="E43" s="347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7"/>
    </row>
    <row r="44" spans="1:23" s="295" customFormat="1" ht="20.25">
      <c r="B44" s="580" t="s">
        <v>310</v>
      </c>
      <c r="C44" s="580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</row>
    <row r="57" spans="16:16">
      <c r="P57" s="82"/>
    </row>
  </sheetData>
  <sheetProtection formatCells="0" formatColumns="0" formatRows="0" insertColumns="0" insertRows="0" insertHyperlinks="0" deleteColumns="0" deleteRows="0" sort="0" autoFilter="0" pivotTables="0"/>
  <mergeCells count="11">
    <mergeCell ref="B44:W44"/>
    <mergeCell ref="B1:V1"/>
    <mergeCell ref="C2:E2"/>
    <mergeCell ref="I2:K2"/>
    <mergeCell ref="M2:O2"/>
    <mergeCell ref="Q2:S2"/>
    <mergeCell ref="F34:W35"/>
    <mergeCell ref="F36:W37"/>
    <mergeCell ref="F38:W39"/>
    <mergeCell ref="F40:W41"/>
    <mergeCell ref="F42:W43"/>
  </mergeCells>
  <printOptions horizontalCentered="1" verticalCentered="1"/>
  <pageMargins left="0.25" right="0.25" top="0.25" bottom="0.25" header="0.3" footer="0.26"/>
  <pageSetup paperSize="9" scale="85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A8C36B"/>
  </sheetPr>
  <dimension ref="A1:AD36"/>
  <sheetViews>
    <sheetView view="pageBreakPreview" zoomScaleNormal="80" zoomScaleSheetLayoutView="100" workbookViewId="0">
      <selection activeCell="AF3" sqref="AF3"/>
    </sheetView>
  </sheetViews>
  <sheetFormatPr defaultColWidth="6.28515625" defaultRowHeight="26.25" customHeight="1"/>
  <cols>
    <col min="1" max="3" width="6.28515625" style="2"/>
    <col min="4" max="5" width="2.140625" style="259" customWidth="1"/>
    <col min="6" max="8" width="6.28515625" style="2"/>
    <col min="9" max="9" width="8" style="2" customWidth="1"/>
    <col min="10" max="10" width="6.28515625" style="2"/>
    <col min="11" max="11" width="2.85546875" style="2" customWidth="1"/>
    <col min="12" max="14" width="6.28515625" style="2"/>
    <col min="15" max="15" width="7.5703125" style="2" customWidth="1"/>
    <col min="16" max="16" width="6.28515625" style="2"/>
    <col min="17" max="17" width="4.5703125" style="2" customWidth="1"/>
    <col min="18" max="19" width="5.5703125" style="2" customWidth="1"/>
    <col min="20" max="20" width="7.28515625" style="2" customWidth="1"/>
    <col min="21" max="21" width="5.5703125" style="2" customWidth="1"/>
    <col min="22" max="22" width="2.85546875" style="253" customWidth="1"/>
    <col min="23" max="24" width="5.5703125" style="2" customWidth="1"/>
    <col min="25" max="25" width="7.5703125" style="2" customWidth="1"/>
    <col min="26" max="26" width="5.5703125" style="2" customWidth="1"/>
    <col min="27" max="27" width="2.85546875" style="253" customWidth="1"/>
    <col min="28" max="30" width="5.5703125" style="2" customWidth="1"/>
    <col min="31" max="16384" width="6.28515625" style="2"/>
  </cols>
  <sheetData>
    <row r="1" spans="1:30" s="5" customFormat="1" ht="21.75" customHeight="1">
      <c r="A1" s="588" t="s">
        <v>75</v>
      </c>
      <c r="B1" s="588"/>
      <c r="C1" s="588"/>
      <c r="D1" s="277"/>
      <c r="E1" s="281"/>
      <c r="F1" s="591" t="s">
        <v>50</v>
      </c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252"/>
      <c r="AB1" s="627" t="s">
        <v>279</v>
      </c>
      <c r="AC1" s="628"/>
      <c r="AD1" s="629"/>
    </row>
    <row r="2" spans="1:30" s="5" customFormat="1" ht="21.75" customHeight="1">
      <c r="A2" s="590" t="s">
        <v>48</v>
      </c>
      <c r="B2" s="590"/>
      <c r="C2" s="590"/>
      <c r="D2" s="266"/>
      <c r="E2" s="28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251"/>
      <c r="AB2" s="630"/>
      <c r="AC2" s="631"/>
      <c r="AD2" s="632"/>
    </row>
    <row r="3" spans="1:30" s="267" customFormat="1" ht="24" customHeight="1" thickBot="1">
      <c r="A3" s="589" t="s">
        <v>49</v>
      </c>
      <c r="B3" s="589"/>
      <c r="C3" s="589"/>
      <c r="D3" s="278"/>
      <c r="E3" s="283"/>
      <c r="F3" s="646" t="str">
        <f>VLOOKUP(AB3,'inputData(1)'!E18:F22,2,FALSE)</f>
        <v>การแก้ปัญหาความยากจน</v>
      </c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5"/>
      <c r="W3" s="645"/>
      <c r="X3" s="645"/>
      <c r="Y3" s="392"/>
      <c r="Z3" s="392"/>
      <c r="AA3" s="274" t="s">
        <v>76</v>
      </c>
      <c r="AB3" s="637">
        <f>MIN('inputData(1)'!E18:E22)</f>
        <v>2.1999999999999997</v>
      </c>
      <c r="AC3" s="638"/>
      <c r="AD3" s="639"/>
    </row>
    <row r="4" spans="1:30" s="5" customFormat="1" ht="21.75" customHeight="1">
      <c r="A4" s="625" t="s">
        <v>280</v>
      </c>
      <c r="B4" s="625"/>
      <c r="C4" s="625"/>
      <c r="D4" s="278"/>
      <c r="E4" s="284"/>
      <c r="F4" s="644" t="str">
        <f>VLOOKUP(AB3,'inputData(1)'!B25:D29,3,FALSE)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</row>
    <row r="5" spans="1:30" s="5" customFormat="1" ht="21.75" customHeight="1">
      <c r="A5" s="625"/>
      <c r="B5" s="625"/>
      <c r="C5" s="625"/>
      <c r="D5" s="278"/>
      <c r="E5" s="285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</row>
    <row r="6" spans="1:30" s="5" customFormat="1" ht="21.75" customHeight="1">
      <c r="A6" s="625"/>
      <c r="B6" s="625"/>
      <c r="C6" s="625"/>
      <c r="D6" s="278"/>
      <c r="E6" s="285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</row>
    <row r="7" spans="1:30" s="4" customFormat="1" ht="21.75" customHeight="1">
      <c r="A7" s="625"/>
      <c r="B7" s="625"/>
      <c r="C7" s="625"/>
      <c r="D7" s="278"/>
      <c r="E7" s="285"/>
      <c r="F7" s="644"/>
      <c r="G7" s="644"/>
      <c r="H7" s="644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</row>
    <row r="8" spans="1:30" s="253" customFormat="1" ht="9" customHeight="1" thickBot="1">
      <c r="A8" s="254"/>
      <c r="B8" s="254"/>
      <c r="C8" s="254"/>
      <c r="D8" s="279"/>
      <c r="E8" s="272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</row>
    <row r="9" spans="1:30" ht="21.75" customHeight="1">
      <c r="A9" s="599" t="s">
        <v>43</v>
      </c>
      <c r="B9" s="600"/>
      <c r="C9" s="601"/>
      <c r="D9" s="256"/>
      <c r="E9" s="264"/>
      <c r="F9" s="623" t="s">
        <v>278</v>
      </c>
      <c r="G9" s="623"/>
      <c r="H9" s="623"/>
      <c r="I9" s="623"/>
      <c r="J9" s="623"/>
      <c r="K9" s="623"/>
      <c r="L9" s="623"/>
      <c r="M9" s="623"/>
      <c r="N9" s="623"/>
      <c r="O9" s="623"/>
      <c r="P9" s="623"/>
      <c r="Q9" s="264"/>
      <c r="R9" s="640" t="s">
        <v>380</v>
      </c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</row>
    <row r="10" spans="1:30" s="3" customFormat="1" ht="21.75" customHeight="1" thickBot="1">
      <c r="A10" s="602" t="s">
        <v>44</v>
      </c>
      <c r="B10" s="603"/>
      <c r="C10" s="604"/>
      <c r="D10" s="257"/>
      <c r="E10" s="286"/>
      <c r="F10" s="606" t="s">
        <v>272</v>
      </c>
      <c r="G10" s="606"/>
      <c r="H10" s="606"/>
      <c r="I10" s="606"/>
      <c r="J10" s="606"/>
      <c r="K10" s="390"/>
      <c r="L10" s="606" t="s">
        <v>273</v>
      </c>
      <c r="M10" s="606"/>
      <c r="N10" s="606"/>
      <c r="O10" s="606"/>
      <c r="P10" s="606"/>
      <c r="Q10" s="265"/>
      <c r="R10" s="605" t="s">
        <v>269</v>
      </c>
      <c r="S10" s="605"/>
      <c r="T10" s="605"/>
      <c r="U10" s="605"/>
      <c r="V10" s="391"/>
      <c r="W10" s="605" t="s">
        <v>270</v>
      </c>
      <c r="X10" s="605"/>
      <c r="Y10" s="605"/>
      <c r="Z10" s="605"/>
      <c r="AA10" s="391"/>
      <c r="AB10" s="605" t="s">
        <v>271</v>
      </c>
      <c r="AC10" s="605"/>
      <c r="AD10" s="605"/>
    </row>
    <row r="11" spans="1:30" s="253" customFormat="1" ht="8.25" customHeight="1" thickBot="1">
      <c r="A11" s="260"/>
      <c r="B11" s="260"/>
      <c r="C11" s="258"/>
      <c r="D11" s="258"/>
      <c r="E11" s="263"/>
      <c r="F11" s="261"/>
      <c r="G11" s="258"/>
      <c r="H11" s="261"/>
      <c r="I11" s="261"/>
      <c r="K11" s="261"/>
      <c r="L11" s="261"/>
      <c r="M11" s="261"/>
      <c r="N11" s="258"/>
      <c r="O11" s="261"/>
      <c r="P11" s="261"/>
      <c r="Q11" s="258"/>
      <c r="R11" s="261"/>
    </row>
    <row r="12" spans="1:30" s="270" customFormat="1" ht="20.25" customHeight="1" thickBot="1">
      <c r="A12" s="608" t="s">
        <v>82</v>
      </c>
      <c r="B12" s="609"/>
      <c r="C12" s="610"/>
      <c r="D12" s="268"/>
      <c r="E12" s="353" t="s">
        <v>277</v>
      </c>
      <c r="F12" s="624"/>
      <c r="G12" s="624"/>
      <c r="H12" s="624"/>
      <c r="I12" s="624"/>
      <c r="J12" s="624"/>
      <c r="K12" s="353"/>
      <c r="L12" s="626"/>
      <c r="M12" s="626"/>
      <c r="N12" s="626"/>
      <c r="O12" s="626"/>
      <c r="P12" s="626"/>
      <c r="Q12" s="368"/>
      <c r="R12" s="633"/>
      <c r="S12" s="633"/>
      <c r="T12" s="633"/>
      <c r="U12" s="633"/>
      <c r="V12" s="365"/>
      <c r="W12" s="641"/>
      <c r="X12" s="641"/>
      <c r="Y12" s="641"/>
      <c r="Z12" s="641"/>
      <c r="AA12" s="356"/>
      <c r="AB12" s="643"/>
      <c r="AC12" s="643"/>
      <c r="AD12" s="643"/>
    </row>
    <row r="13" spans="1:30" s="270" customFormat="1" ht="23.25" customHeight="1">
      <c r="A13" s="611" t="s">
        <v>304</v>
      </c>
      <c r="B13" s="612"/>
      <c r="C13" s="613"/>
      <c r="D13" s="268"/>
      <c r="E13" s="355"/>
      <c r="F13" s="624"/>
      <c r="G13" s="624"/>
      <c r="H13" s="624"/>
      <c r="I13" s="624"/>
      <c r="J13" s="624"/>
      <c r="K13" s="353"/>
      <c r="L13" s="626"/>
      <c r="M13" s="626"/>
      <c r="N13" s="626"/>
      <c r="O13" s="626"/>
      <c r="P13" s="626"/>
      <c r="Q13" s="368"/>
      <c r="R13" s="633"/>
      <c r="S13" s="633"/>
      <c r="T13" s="633"/>
      <c r="U13" s="633"/>
      <c r="V13" s="365"/>
      <c r="W13" s="641"/>
      <c r="X13" s="641"/>
      <c r="Y13" s="641"/>
      <c r="Z13" s="641"/>
      <c r="AA13" s="356"/>
      <c r="AB13" s="643"/>
      <c r="AC13" s="643"/>
      <c r="AD13" s="643"/>
    </row>
    <row r="14" spans="1:30" s="270" customFormat="1" ht="20.25" customHeight="1">
      <c r="A14" s="614"/>
      <c r="B14" s="615"/>
      <c r="C14" s="616"/>
      <c r="D14" s="269"/>
      <c r="E14" s="353"/>
      <c r="F14" s="624"/>
      <c r="G14" s="624"/>
      <c r="H14" s="624"/>
      <c r="I14" s="624"/>
      <c r="J14" s="624"/>
      <c r="K14" s="353"/>
      <c r="L14" s="626"/>
      <c r="M14" s="626"/>
      <c r="N14" s="626"/>
      <c r="O14" s="626"/>
      <c r="P14" s="626"/>
      <c r="Q14" s="368"/>
      <c r="R14" s="633"/>
      <c r="S14" s="633"/>
      <c r="T14" s="633"/>
      <c r="U14" s="633"/>
      <c r="V14" s="369"/>
      <c r="W14" s="641"/>
      <c r="X14" s="641"/>
      <c r="Y14" s="641"/>
      <c r="Z14" s="641"/>
      <c r="AA14" s="356"/>
      <c r="AB14" s="643"/>
      <c r="AC14" s="643"/>
      <c r="AD14" s="643"/>
    </row>
    <row r="15" spans="1:30" s="270" customFormat="1" ht="20.25" customHeight="1" thickBot="1">
      <c r="A15" s="617"/>
      <c r="B15" s="618"/>
      <c r="C15" s="619"/>
      <c r="D15" s="268"/>
      <c r="E15" s="353"/>
      <c r="F15" s="624"/>
      <c r="G15" s="624"/>
      <c r="H15" s="624"/>
      <c r="I15" s="624"/>
      <c r="J15" s="624"/>
      <c r="K15" s="353"/>
      <c r="L15" s="354"/>
      <c r="M15" s="384" t="s">
        <v>45</v>
      </c>
      <c r="N15" s="386"/>
      <c r="O15" s="385" t="s">
        <v>47</v>
      </c>
      <c r="P15" s="387"/>
      <c r="Q15" s="354"/>
      <c r="R15" s="388" t="s">
        <v>46</v>
      </c>
      <c r="S15" s="387"/>
      <c r="T15" s="388" t="s">
        <v>47</v>
      </c>
      <c r="U15" s="386"/>
      <c r="V15" s="356"/>
      <c r="W15" s="389" t="s">
        <v>46</v>
      </c>
      <c r="X15" s="387"/>
      <c r="Y15" s="389" t="s">
        <v>47</v>
      </c>
      <c r="Z15" s="386"/>
      <c r="AA15" s="356"/>
      <c r="AB15" s="643"/>
      <c r="AC15" s="643"/>
      <c r="AD15" s="643"/>
    </row>
    <row r="16" spans="1:30" s="269" customFormat="1" ht="8.25" customHeight="1" thickBot="1">
      <c r="C16" s="268"/>
      <c r="D16" s="268"/>
      <c r="E16" s="353"/>
      <c r="F16" s="359"/>
      <c r="G16" s="360"/>
      <c r="H16" s="361"/>
      <c r="I16" s="362"/>
      <c r="J16" s="360"/>
      <c r="K16" s="357"/>
      <c r="L16" s="355"/>
      <c r="M16" s="355"/>
      <c r="N16" s="355"/>
      <c r="O16" s="357"/>
      <c r="P16" s="353"/>
      <c r="Q16" s="355"/>
      <c r="R16" s="355"/>
      <c r="S16" s="355"/>
      <c r="T16" s="607"/>
      <c r="U16" s="607"/>
      <c r="V16" s="355"/>
      <c r="W16" s="355"/>
      <c r="X16" s="355"/>
      <c r="Y16" s="607"/>
      <c r="Z16" s="607"/>
      <c r="AA16" s="355"/>
      <c r="AB16" s="643"/>
      <c r="AC16" s="643"/>
      <c r="AD16" s="643"/>
    </row>
    <row r="17" spans="1:30" s="269" customFormat="1" ht="20.25" customHeight="1" thickBot="1">
      <c r="A17" s="608" t="s">
        <v>83</v>
      </c>
      <c r="B17" s="609"/>
      <c r="C17" s="610"/>
      <c r="D17" s="268"/>
      <c r="E17" s="353"/>
      <c r="F17" s="624"/>
      <c r="G17" s="624"/>
      <c r="H17" s="624"/>
      <c r="I17" s="624"/>
      <c r="J17" s="624"/>
      <c r="K17" s="357"/>
      <c r="L17" s="626"/>
      <c r="M17" s="626"/>
      <c r="N17" s="626"/>
      <c r="O17" s="626"/>
      <c r="P17" s="626"/>
      <c r="Q17" s="365"/>
      <c r="R17" s="633"/>
      <c r="S17" s="633"/>
      <c r="T17" s="633"/>
      <c r="U17" s="633"/>
      <c r="V17" s="365"/>
      <c r="W17" s="641"/>
      <c r="X17" s="641"/>
      <c r="Y17" s="641"/>
      <c r="Z17" s="641"/>
      <c r="AA17" s="355"/>
      <c r="AB17" s="643"/>
      <c r="AC17" s="643"/>
      <c r="AD17" s="643"/>
    </row>
    <row r="18" spans="1:30" s="269" customFormat="1" ht="20.25" customHeight="1">
      <c r="A18" s="611"/>
      <c r="B18" s="612"/>
      <c r="C18" s="613"/>
      <c r="D18" s="268"/>
      <c r="E18" s="358"/>
      <c r="F18" s="624"/>
      <c r="G18" s="624"/>
      <c r="H18" s="624"/>
      <c r="I18" s="624"/>
      <c r="J18" s="624"/>
      <c r="K18" s="355"/>
      <c r="L18" s="626"/>
      <c r="M18" s="626"/>
      <c r="N18" s="626"/>
      <c r="O18" s="626"/>
      <c r="P18" s="626"/>
      <c r="Q18" s="365"/>
      <c r="R18" s="633"/>
      <c r="S18" s="633"/>
      <c r="T18" s="633"/>
      <c r="U18" s="633"/>
      <c r="V18" s="365"/>
      <c r="W18" s="641"/>
      <c r="X18" s="641"/>
      <c r="Y18" s="641"/>
      <c r="Z18" s="641"/>
      <c r="AA18" s="355"/>
      <c r="AB18" s="643"/>
      <c r="AC18" s="643"/>
      <c r="AD18" s="643"/>
    </row>
    <row r="19" spans="1:30" s="269" customFormat="1" ht="20.25" customHeight="1">
      <c r="A19" s="614"/>
      <c r="B19" s="615"/>
      <c r="C19" s="616"/>
      <c r="D19" s="268"/>
      <c r="E19" s="358"/>
      <c r="F19" s="624"/>
      <c r="G19" s="624"/>
      <c r="H19" s="624"/>
      <c r="I19" s="624"/>
      <c r="J19" s="624"/>
      <c r="K19" s="355"/>
      <c r="L19" s="626"/>
      <c r="M19" s="626"/>
      <c r="N19" s="626"/>
      <c r="O19" s="626"/>
      <c r="P19" s="626"/>
      <c r="Q19" s="365"/>
      <c r="R19" s="633"/>
      <c r="S19" s="633"/>
      <c r="T19" s="633"/>
      <c r="U19" s="633"/>
      <c r="V19" s="365"/>
      <c r="W19" s="641"/>
      <c r="X19" s="641"/>
      <c r="Y19" s="641"/>
      <c r="Z19" s="641"/>
      <c r="AA19" s="355"/>
      <c r="AB19" s="643"/>
      <c r="AC19" s="643"/>
      <c r="AD19" s="643"/>
    </row>
    <row r="20" spans="1:30" s="269" customFormat="1" ht="20.25" customHeight="1" thickBot="1">
      <c r="A20" s="617"/>
      <c r="B20" s="618"/>
      <c r="C20" s="619"/>
      <c r="E20" s="355"/>
      <c r="F20" s="624"/>
      <c r="G20" s="624"/>
      <c r="H20" s="624"/>
      <c r="I20" s="624"/>
      <c r="J20" s="624"/>
      <c r="K20" s="355"/>
      <c r="L20" s="353"/>
      <c r="M20" s="384" t="s">
        <v>45</v>
      </c>
      <c r="N20" s="386"/>
      <c r="O20" s="385" t="s">
        <v>47</v>
      </c>
      <c r="P20" s="387"/>
      <c r="Q20" s="355"/>
      <c r="R20" s="388" t="s">
        <v>46</v>
      </c>
      <c r="S20" s="387"/>
      <c r="T20" s="388" t="s">
        <v>47</v>
      </c>
      <c r="U20" s="386"/>
      <c r="V20" s="355"/>
      <c r="W20" s="389" t="s">
        <v>46</v>
      </c>
      <c r="X20" s="387"/>
      <c r="Y20" s="389" t="s">
        <v>47</v>
      </c>
      <c r="Z20" s="386"/>
      <c r="AA20" s="355"/>
      <c r="AB20" s="643"/>
      <c r="AC20" s="643"/>
      <c r="AD20" s="643"/>
    </row>
    <row r="21" spans="1:30" s="269" customFormat="1" ht="8.25" customHeight="1" thickBot="1">
      <c r="A21" s="262"/>
      <c r="B21" s="262"/>
      <c r="C21" s="262"/>
      <c r="D21" s="268"/>
      <c r="E21" s="353"/>
      <c r="F21" s="366"/>
      <c r="G21" s="367"/>
      <c r="H21" s="366"/>
      <c r="I21" s="366"/>
      <c r="J21" s="367"/>
      <c r="K21" s="353"/>
      <c r="L21" s="353"/>
      <c r="M21" s="353"/>
      <c r="N21" s="355"/>
      <c r="O21" s="353"/>
      <c r="P21" s="353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643"/>
      <c r="AC21" s="643"/>
      <c r="AD21" s="643"/>
    </row>
    <row r="22" spans="1:30" s="269" customFormat="1" ht="20.25" customHeight="1" thickBot="1">
      <c r="A22" s="608" t="s">
        <v>276</v>
      </c>
      <c r="B22" s="609"/>
      <c r="C22" s="610"/>
      <c r="D22" s="268"/>
      <c r="E22" s="353"/>
      <c r="F22" s="624"/>
      <c r="G22" s="624"/>
      <c r="H22" s="624"/>
      <c r="I22" s="624"/>
      <c r="J22" s="624"/>
      <c r="K22" s="353"/>
      <c r="L22" s="626"/>
      <c r="M22" s="626"/>
      <c r="N22" s="626"/>
      <c r="O22" s="626"/>
      <c r="P22" s="626"/>
      <c r="Q22" s="365"/>
      <c r="R22" s="633"/>
      <c r="S22" s="633"/>
      <c r="T22" s="633"/>
      <c r="U22" s="633"/>
      <c r="V22" s="365"/>
      <c r="W22" s="641"/>
      <c r="X22" s="641"/>
      <c r="Y22" s="641"/>
      <c r="Z22" s="641"/>
      <c r="AA22" s="355"/>
      <c r="AB22" s="643"/>
      <c r="AC22" s="643"/>
      <c r="AD22" s="643"/>
    </row>
    <row r="23" spans="1:30" s="269" customFormat="1" ht="20.25" customHeight="1">
      <c r="A23" s="611"/>
      <c r="B23" s="612"/>
      <c r="C23" s="613"/>
      <c r="D23" s="268"/>
      <c r="E23" s="353"/>
      <c r="F23" s="624"/>
      <c r="G23" s="624"/>
      <c r="H23" s="624"/>
      <c r="I23" s="624"/>
      <c r="J23" s="624"/>
      <c r="K23" s="353"/>
      <c r="L23" s="626"/>
      <c r="M23" s="626"/>
      <c r="N23" s="626"/>
      <c r="O23" s="626"/>
      <c r="P23" s="626"/>
      <c r="Q23" s="365"/>
      <c r="R23" s="633"/>
      <c r="S23" s="633"/>
      <c r="T23" s="633"/>
      <c r="U23" s="633"/>
      <c r="V23" s="365"/>
      <c r="W23" s="641"/>
      <c r="X23" s="641"/>
      <c r="Y23" s="641"/>
      <c r="Z23" s="641"/>
      <c r="AA23" s="355"/>
      <c r="AB23" s="643"/>
      <c r="AC23" s="643"/>
      <c r="AD23" s="643"/>
    </row>
    <row r="24" spans="1:30" s="269" customFormat="1" ht="20.25" customHeight="1">
      <c r="A24" s="614"/>
      <c r="B24" s="615"/>
      <c r="C24" s="616"/>
      <c r="E24" s="353"/>
      <c r="F24" s="624"/>
      <c r="G24" s="624"/>
      <c r="H24" s="624"/>
      <c r="I24" s="624"/>
      <c r="J24" s="624"/>
      <c r="K24" s="353"/>
      <c r="L24" s="626"/>
      <c r="M24" s="626"/>
      <c r="N24" s="626"/>
      <c r="O24" s="626"/>
      <c r="P24" s="626"/>
      <c r="Q24" s="365"/>
      <c r="R24" s="633"/>
      <c r="S24" s="633"/>
      <c r="T24" s="633"/>
      <c r="U24" s="633"/>
      <c r="V24" s="365"/>
      <c r="W24" s="641"/>
      <c r="X24" s="641"/>
      <c r="Y24" s="641"/>
      <c r="Z24" s="641"/>
      <c r="AA24" s="355"/>
      <c r="AB24" s="643"/>
      <c r="AC24" s="643"/>
      <c r="AD24" s="643"/>
    </row>
    <row r="25" spans="1:30" s="269" customFormat="1" ht="20.25" customHeight="1" thickBot="1">
      <c r="A25" s="617"/>
      <c r="B25" s="618"/>
      <c r="C25" s="619"/>
      <c r="E25" s="353"/>
      <c r="F25" s="624"/>
      <c r="G25" s="624"/>
      <c r="H25" s="624"/>
      <c r="I25" s="624"/>
      <c r="J25" s="624"/>
      <c r="K25" s="357"/>
      <c r="L25" s="353"/>
      <c r="M25" s="384" t="s">
        <v>45</v>
      </c>
      <c r="N25" s="386"/>
      <c r="O25" s="385" t="s">
        <v>47</v>
      </c>
      <c r="P25" s="387"/>
      <c r="Q25" s="355"/>
      <c r="R25" s="388" t="s">
        <v>46</v>
      </c>
      <c r="S25" s="387"/>
      <c r="T25" s="388" t="s">
        <v>47</v>
      </c>
      <c r="U25" s="386"/>
      <c r="V25" s="355"/>
      <c r="W25" s="389" t="s">
        <v>46</v>
      </c>
      <c r="X25" s="387"/>
      <c r="Y25" s="389" t="s">
        <v>47</v>
      </c>
      <c r="Z25" s="386"/>
      <c r="AA25" s="355"/>
      <c r="AB25" s="643"/>
      <c r="AC25" s="643"/>
      <c r="AD25" s="643"/>
    </row>
    <row r="26" spans="1:30" s="269" customFormat="1" ht="8.25" customHeight="1" thickBot="1">
      <c r="A26" s="262"/>
      <c r="B26" s="262"/>
      <c r="E26" s="353"/>
      <c r="F26" s="366"/>
      <c r="G26" s="367"/>
      <c r="H26" s="366"/>
      <c r="I26" s="367"/>
      <c r="J26" s="367"/>
      <c r="K26" s="357"/>
      <c r="L26" s="355"/>
      <c r="M26" s="355"/>
      <c r="N26" s="355"/>
      <c r="O26" s="357"/>
      <c r="P26" s="353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643"/>
      <c r="AC26" s="643"/>
      <c r="AD26" s="643"/>
    </row>
    <row r="27" spans="1:30" s="269" customFormat="1" ht="20.25" customHeight="1" thickBot="1">
      <c r="A27" s="620" t="s">
        <v>84</v>
      </c>
      <c r="B27" s="621"/>
      <c r="C27" s="622"/>
      <c r="E27" s="355"/>
      <c r="F27" s="624"/>
      <c r="G27" s="624"/>
      <c r="H27" s="624"/>
      <c r="I27" s="624"/>
      <c r="J27" s="624"/>
      <c r="K27" s="353"/>
      <c r="L27" s="635"/>
      <c r="M27" s="635"/>
      <c r="N27" s="635"/>
      <c r="O27" s="635"/>
      <c r="P27" s="635"/>
      <c r="Q27" s="363"/>
      <c r="R27" s="634"/>
      <c r="S27" s="634"/>
      <c r="T27" s="634"/>
      <c r="U27" s="634"/>
      <c r="V27" s="363"/>
      <c r="W27" s="642"/>
      <c r="X27" s="642"/>
      <c r="Y27" s="642"/>
      <c r="Z27" s="642"/>
      <c r="AA27" s="355"/>
      <c r="AB27" s="643"/>
      <c r="AC27" s="643"/>
      <c r="AD27" s="643"/>
    </row>
    <row r="28" spans="1:30" s="269" customFormat="1" ht="20.25" customHeight="1">
      <c r="A28" s="611"/>
      <c r="B28" s="612"/>
      <c r="C28" s="613"/>
      <c r="E28" s="355"/>
      <c r="F28" s="624"/>
      <c r="G28" s="624"/>
      <c r="H28" s="624"/>
      <c r="I28" s="624"/>
      <c r="J28" s="624"/>
      <c r="K28" s="353"/>
      <c r="L28" s="635"/>
      <c r="M28" s="635"/>
      <c r="N28" s="635"/>
      <c r="O28" s="635"/>
      <c r="P28" s="635"/>
      <c r="Q28" s="363"/>
      <c r="R28" s="634"/>
      <c r="S28" s="634"/>
      <c r="T28" s="634"/>
      <c r="U28" s="634"/>
      <c r="V28" s="363"/>
      <c r="W28" s="642"/>
      <c r="X28" s="642"/>
      <c r="Y28" s="642"/>
      <c r="Z28" s="642"/>
      <c r="AA28" s="355"/>
      <c r="AB28" s="643"/>
      <c r="AC28" s="643"/>
      <c r="AD28" s="643"/>
    </row>
    <row r="29" spans="1:30" s="269" customFormat="1" ht="20.25" customHeight="1">
      <c r="A29" s="614"/>
      <c r="B29" s="615"/>
      <c r="C29" s="616"/>
      <c r="E29" s="355"/>
      <c r="F29" s="624"/>
      <c r="G29" s="624"/>
      <c r="H29" s="624"/>
      <c r="I29" s="624"/>
      <c r="J29" s="624"/>
      <c r="K29" s="353"/>
      <c r="L29" s="635"/>
      <c r="M29" s="635"/>
      <c r="N29" s="635"/>
      <c r="O29" s="635"/>
      <c r="P29" s="635"/>
      <c r="Q29" s="363"/>
      <c r="R29" s="634"/>
      <c r="S29" s="634"/>
      <c r="T29" s="634"/>
      <c r="U29" s="634"/>
      <c r="V29" s="363"/>
      <c r="W29" s="642"/>
      <c r="X29" s="642"/>
      <c r="Y29" s="642"/>
      <c r="Z29" s="642"/>
      <c r="AA29" s="355"/>
      <c r="AB29" s="355" t="s">
        <v>46</v>
      </c>
      <c r="AC29" s="636"/>
      <c r="AD29" s="636"/>
    </row>
    <row r="30" spans="1:30" s="269" customFormat="1" ht="20.25" customHeight="1" thickBot="1">
      <c r="A30" s="617"/>
      <c r="B30" s="618"/>
      <c r="C30" s="619"/>
      <c r="E30" s="353"/>
      <c r="F30" s="624"/>
      <c r="G30" s="624"/>
      <c r="H30" s="624"/>
      <c r="I30" s="624"/>
      <c r="J30" s="624"/>
      <c r="K30" s="353"/>
      <c r="L30" s="353"/>
      <c r="M30" s="384" t="s">
        <v>45</v>
      </c>
      <c r="N30" s="386"/>
      <c r="O30" s="385" t="s">
        <v>47</v>
      </c>
      <c r="P30" s="387"/>
      <c r="Q30" s="355"/>
      <c r="R30" s="388" t="s">
        <v>46</v>
      </c>
      <c r="S30" s="387"/>
      <c r="T30" s="388" t="s">
        <v>47</v>
      </c>
      <c r="U30" s="386"/>
      <c r="V30" s="355"/>
      <c r="W30" s="389" t="s">
        <v>46</v>
      </c>
      <c r="X30" s="387"/>
      <c r="Y30" s="389" t="s">
        <v>47</v>
      </c>
      <c r="Z30" s="386"/>
      <c r="AA30" s="355"/>
      <c r="AB30" s="357" t="s">
        <v>47</v>
      </c>
      <c r="AC30" s="636"/>
      <c r="AD30" s="636"/>
    </row>
    <row r="31" spans="1:30" s="269" customFormat="1" ht="8.25" customHeight="1" thickBot="1">
      <c r="A31" s="271"/>
      <c r="E31" s="353"/>
      <c r="F31" s="353"/>
      <c r="G31" s="355"/>
      <c r="H31" s="355"/>
      <c r="I31" s="355"/>
      <c r="J31" s="355"/>
      <c r="K31" s="353"/>
      <c r="L31" s="353"/>
      <c r="M31" s="353"/>
      <c r="N31" s="355"/>
      <c r="O31" s="353"/>
      <c r="P31" s="353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</row>
    <row r="32" spans="1:30" s="273" customFormat="1" ht="20.25" customHeight="1">
      <c r="A32" s="593" t="s">
        <v>274</v>
      </c>
      <c r="B32" s="594"/>
      <c r="C32" s="595"/>
      <c r="D32" s="276"/>
      <c r="E32" s="596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8"/>
    </row>
    <row r="33" spans="1:30" s="269" customFormat="1" ht="8.25" customHeight="1" thickBot="1">
      <c r="A33" s="287"/>
      <c r="B33" s="287"/>
      <c r="C33" s="287"/>
      <c r="D33" s="276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</row>
    <row r="34" spans="1:30" s="273" customFormat="1" ht="20.25" customHeight="1">
      <c r="A34" s="593" t="s">
        <v>275</v>
      </c>
      <c r="B34" s="594"/>
      <c r="C34" s="595"/>
      <c r="D34" s="276"/>
      <c r="E34" s="596"/>
      <c r="F34" s="597"/>
      <c r="G34" s="597"/>
      <c r="H34" s="597"/>
      <c r="I34" s="597"/>
      <c r="J34" s="597"/>
      <c r="K34" s="597"/>
      <c r="L34" s="597"/>
      <c r="M34" s="597"/>
      <c r="N34" s="597"/>
      <c r="O34" s="597"/>
      <c r="P34" s="597"/>
      <c r="Q34" s="597"/>
      <c r="R34" s="597"/>
      <c r="S34" s="597"/>
      <c r="T34" s="597"/>
      <c r="U34" s="597"/>
      <c r="V34" s="597"/>
      <c r="W34" s="597"/>
      <c r="X34" s="597"/>
      <c r="Y34" s="597"/>
      <c r="Z34" s="597"/>
      <c r="AA34" s="597"/>
      <c r="AB34" s="597"/>
      <c r="AC34" s="597"/>
      <c r="AD34" s="598"/>
    </row>
    <row r="35" spans="1:30" s="269" customFormat="1" ht="8.25" customHeight="1" thickBot="1">
      <c r="A35" s="288"/>
      <c r="B35" s="288"/>
      <c r="C35" s="288"/>
      <c r="D35" s="275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</row>
    <row r="36" spans="1:30" s="270" customFormat="1" ht="20.25" customHeight="1">
      <c r="A36" s="593" t="s">
        <v>85</v>
      </c>
      <c r="B36" s="594"/>
      <c r="C36" s="595"/>
      <c r="D36" s="280"/>
      <c r="E36" s="596"/>
      <c r="F36" s="597"/>
      <c r="G36" s="597"/>
      <c r="H36" s="597"/>
      <c r="I36" s="597"/>
      <c r="J36" s="597"/>
      <c r="K36" s="597"/>
      <c r="L36" s="597"/>
      <c r="M36" s="597"/>
      <c r="N36" s="597"/>
      <c r="O36" s="597"/>
      <c r="P36" s="597"/>
      <c r="Q36" s="597"/>
      <c r="R36" s="597"/>
      <c r="S36" s="597"/>
      <c r="T36" s="597"/>
      <c r="U36" s="597"/>
      <c r="V36" s="597"/>
      <c r="W36" s="597"/>
      <c r="X36" s="597"/>
      <c r="Y36" s="597"/>
      <c r="Z36" s="597"/>
      <c r="AA36" s="597"/>
      <c r="AB36" s="597"/>
      <c r="AC36" s="597"/>
      <c r="AD36" s="598"/>
    </row>
  </sheetData>
  <mergeCells count="55">
    <mergeCell ref="AC30:AD30"/>
    <mergeCell ref="AB3:AD3"/>
    <mergeCell ref="R9:AD9"/>
    <mergeCell ref="W12:Z14"/>
    <mergeCell ref="W17:Z19"/>
    <mergeCell ref="W22:Z24"/>
    <mergeCell ref="W27:Z29"/>
    <mergeCell ref="AB12:AD28"/>
    <mergeCell ref="F4:AD7"/>
    <mergeCell ref="V3:X3"/>
    <mergeCell ref="F3:U3"/>
    <mergeCell ref="AB1:AD2"/>
    <mergeCell ref="R17:U19"/>
    <mergeCell ref="R22:U24"/>
    <mergeCell ref="R27:U29"/>
    <mergeCell ref="L17:P19"/>
    <mergeCell ref="L22:P24"/>
    <mergeCell ref="L27:P29"/>
    <mergeCell ref="AC29:AD29"/>
    <mergeCell ref="R12:U14"/>
    <mergeCell ref="A4:C7"/>
    <mergeCell ref="L12:P14"/>
    <mergeCell ref="F10:J10"/>
    <mergeCell ref="A12:C12"/>
    <mergeCell ref="A13:C15"/>
    <mergeCell ref="F12:J15"/>
    <mergeCell ref="A28:C30"/>
    <mergeCell ref="A32:C32"/>
    <mergeCell ref="F9:P9"/>
    <mergeCell ref="A17:C17"/>
    <mergeCell ref="A18:C20"/>
    <mergeCell ref="F17:J20"/>
    <mergeCell ref="F22:J25"/>
    <mergeCell ref="F27:J30"/>
    <mergeCell ref="A36:C36"/>
    <mergeCell ref="E36:AD36"/>
    <mergeCell ref="A9:C9"/>
    <mergeCell ref="A10:C10"/>
    <mergeCell ref="R10:U10"/>
    <mergeCell ref="W10:Z10"/>
    <mergeCell ref="AB10:AD10"/>
    <mergeCell ref="L10:P10"/>
    <mergeCell ref="A34:C34"/>
    <mergeCell ref="E32:AD32"/>
    <mergeCell ref="E34:AD34"/>
    <mergeCell ref="T16:U16"/>
    <mergeCell ref="Y16:Z16"/>
    <mergeCell ref="A22:C22"/>
    <mergeCell ref="A23:C25"/>
    <mergeCell ref="A27:C27"/>
    <mergeCell ref="A1:C1"/>
    <mergeCell ref="A3:C3"/>
    <mergeCell ref="A2:C2"/>
    <mergeCell ref="F1:Z1"/>
    <mergeCell ref="F2:Z2"/>
  </mergeCells>
  <phoneticPr fontId="10" type="noConversion"/>
  <printOptions horizontalCentered="1"/>
  <pageMargins left="0.25" right="0.25" top="0.25" bottom="0.24" header="0.3" footer="0.3"/>
  <pageSetup paperSize="9" scale="83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A38D"/>
  </sheetPr>
  <dimension ref="A1:P399"/>
  <sheetViews>
    <sheetView view="pageBreakPreview" zoomScaleNormal="90" zoomScaleSheetLayoutView="100" workbookViewId="0">
      <pane ySplit="3" topLeftCell="A22" activePane="bottomLeft" state="frozen"/>
      <selection pane="bottomLeft" activeCell="Q28" sqref="Q28"/>
    </sheetView>
  </sheetViews>
  <sheetFormatPr defaultColWidth="10.28515625" defaultRowHeight="18.75"/>
  <cols>
    <col min="1" max="1" width="5.140625" style="465" customWidth="1"/>
    <col min="2" max="4" width="14.140625" style="466" customWidth="1"/>
    <col min="5" max="5" width="5.140625" style="467" customWidth="1"/>
    <col min="6" max="6" width="18" style="468" customWidth="1"/>
    <col min="7" max="7" width="10.28515625" style="466" customWidth="1"/>
    <col min="8" max="8" width="11" style="466" customWidth="1"/>
    <col min="9" max="9" width="10.42578125" style="466" customWidth="1"/>
    <col min="10" max="10" width="12.5703125" style="412" customWidth="1"/>
    <col min="11" max="11" width="10.42578125" style="412" customWidth="1"/>
    <col min="12" max="16" width="10.85546875" style="412" customWidth="1"/>
    <col min="17" max="16384" width="10.28515625" style="412"/>
  </cols>
  <sheetData>
    <row r="1" spans="1:16" ht="21" customHeight="1">
      <c r="A1" s="651" t="s">
        <v>379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</row>
    <row r="2" spans="1:16" s="416" customFormat="1" ht="9" customHeight="1" thickBot="1">
      <c r="A2" s="413"/>
      <c r="B2" s="414"/>
      <c r="C2" s="414"/>
      <c r="D2" s="414"/>
      <c r="E2" s="415"/>
      <c r="F2" s="413"/>
      <c r="G2" s="414"/>
      <c r="H2" s="414"/>
      <c r="I2" s="414"/>
    </row>
    <row r="3" spans="1:16" s="421" customFormat="1" ht="41.25" customHeight="1" thickBot="1">
      <c r="A3" s="417" t="s">
        <v>312</v>
      </c>
      <c r="B3" s="418" t="s">
        <v>29</v>
      </c>
      <c r="C3" s="419" t="s">
        <v>28</v>
      </c>
      <c r="D3" s="419" t="s">
        <v>27</v>
      </c>
      <c r="E3" s="420" t="s">
        <v>26</v>
      </c>
      <c r="F3" s="419" t="s">
        <v>86</v>
      </c>
      <c r="G3" s="654" t="s">
        <v>374</v>
      </c>
      <c r="H3" s="655"/>
      <c r="I3" s="654" t="s">
        <v>375</v>
      </c>
      <c r="J3" s="655"/>
      <c r="K3" s="654" t="s">
        <v>376</v>
      </c>
      <c r="L3" s="655"/>
      <c r="M3" s="654" t="s">
        <v>377</v>
      </c>
      <c r="N3" s="655"/>
      <c r="O3" s="654" t="s">
        <v>378</v>
      </c>
      <c r="P3" s="655"/>
    </row>
    <row r="4" spans="1:16" s="427" customFormat="1" ht="20.25" customHeight="1">
      <c r="A4" s="422">
        <v>1</v>
      </c>
      <c r="B4" s="423" t="s">
        <v>114</v>
      </c>
      <c r="C4" s="424" t="s">
        <v>115</v>
      </c>
      <c r="D4" s="424" t="s">
        <v>116</v>
      </c>
      <c r="E4" s="425">
        <v>1</v>
      </c>
      <c r="F4" s="426" t="s">
        <v>357</v>
      </c>
      <c r="G4" s="652" t="s">
        <v>38</v>
      </c>
      <c r="H4" s="653"/>
      <c r="I4" s="652" t="s">
        <v>41</v>
      </c>
      <c r="J4" s="653"/>
      <c r="K4" s="652" t="s">
        <v>42</v>
      </c>
      <c r="L4" s="653"/>
      <c r="M4" s="652" t="s">
        <v>39</v>
      </c>
      <c r="N4" s="653"/>
      <c r="O4" s="652" t="s">
        <v>40</v>
      </c>
      <c r="P4" s="653"/>
    </row>
    <row r="5" spans="1:16" s="427" customFormat="1" ht="20.25" customHeight="1">
      <c r="A5" s="428">
        <v>2</v>
      </c>
      <c r="B5" s="423" t="s">
        <v>114</v>
      </c>
      <c r="C5" s="424" t="s">
        <v>115</v>
      </c>
      <c r="D5" s="424" t="s">
        <v>116</v>
      </c>
      <c r="E5" s="429">
        <v>2</v>
      </c>
      <c r="F5" s="430" t="s">
        <v>341</v>
      </c>
      <c r="G5" s="647" t="s">
        <v>41</v>
      </c>
      <c r="H5" s="648"/>
      <c r="I5" s="647" t="s">
        <v>38</v>
      </c>
      <c r="J5" s="648"/>
      <c r="K5" s="647" t="s">
        <v>42</v>
      </c>
      <c r="L5" s="648"/>
      <c r="M5" s="647" t="s">
        <v>39</v>
      </c>
      <c r="N5" s="648"/>
      <c r="O5" s="647" t="s">
        <v>40</v>
      </c>
      <c r="P5" s="648"/>
    </row>
    <row r="6" spans="1:16" s="427" customFormat="1" ht="20.25" customHeight="1">
      <c r="A6" s="428">
        <v>3</v>
      </c>
      <c r="B6" s="423" t="s">
        <v>114</v>
      </c>
      <c r="C6" s="424" t="s">
        <v>115</v>
      </c>
      <c r="D6" s="424" t="s">
        <v>116</v>
      </c>
      <c r="E6" s="425">
        <v>3</v>
      </c>
      <c r="F6" s="430" t="s">
        <v>342</v>
      </c>
      <c r="G6" s="647" t="s">
        <v>42</v>
      </c>
      <c r="H6" s="648"/>
      <c r="I6" s="647" t="s">
        <v>41</v>
      </c>
      <c r="J6" s="648"/>
      <c r="K6" s="647" t="s">
        <v>38</v>
      </c>
      <c r="L6" s="648"/>
      <c r="M6" s="647" t="s">
        <v>39</v>
      </c>
      <c r="N6" s="648"/>
      <c r="O6" s="647" t="s">
        <v>40</v>
      </c>
      <c r="P6" s="648"/>
    </row>
    <row r="7" spans="1:16" s="427" customFormat="1" ht="20.25" customHeight="1">
      <c r="A7" s="428">
        <v>4</v>
      </c>
      <c r="B7" s="423" t="s">
        <v>114</v>
      </c>
      <c r="C7" s="424" t="s">
        <v>115</v>
      </c>
      <c r="D7" s="424" t="s">
        <v>116</v>
      </c>
      <c r="E7" s="429">
        <v>4</v>
      </c>
      <c r="F7" s="430" t="s">
        <v>343</v>
      </c>
      <c r="G7" s="647" t="s">
        <v>40</v>
      </c>
      <c r="H7" s="648"/>
      <c r="I7" s="647" t="s">
        <v>38</v>
      </c>
      <c r="J7" s="648"/>
      <c r="K7" s="647" t="s">
        <v>42</v>
      </c>
      <c r="L7" s="648"/>
      <c r="M7" s="647" t="s">
        <v>39</v>
      </c>
      <c r="N7" s="648"/>
      <c r="O7" s="647" t="s">
        <v>41</v>
      </c>
      <c r="P7" s="648"/>
    </row>
    <row r="8" spans="1:16" s="427" customFormat="1" ht="20.25" customHeight="1">
      <c r="A8" s="428">
        <v>5</v>
      </c>
      <c r="B8" s="423" t="s">
        <v>114</v>
      </c>
      <c r="C8" s="424" t="s">
        <v>115</v>
      </c>
      <c r="D8" s="424" t="s">
        <v>116</v>
      </c>
      <c r="E8" s="425">
        <v>5</v>
      </c>
      <c r="F8" s="430" t="s">
        <v>344</v>
      </c>
      <c r="G8" s="647" t="s">
        <v>40</v>
      </c>
      <c r="H8" s="648"/>
      <c r="I8" s="647" t="s">
        <v>42</v>
      </c>
      <c r="J8" s="648"/>
      <c r="K8" s="647" t="s">
        <v>41</v>
      </c>
      <c r="L8" s="648"/>
      <c r="M8" s="647" t="s">
        <v>38</v>
      </c>
      <c r="N8" s="648"/>
      <c r="O8" s="647" t="s">
        <v>39</v>
      </c>
      <c r="P8" s="648"/>
    </row>
    <row r="9" spans="1:16" s="427" customFormat="1" ht="20.25" customHeight="1">
      <c r="A9" s="428">
        <v>6</v>
      </c>
      <c r="B9" s="423" t="s">
        <v>114</v>
      </c>
      <c r="C9" s="424" t="s">
        <v>115</v>
      </c>
      <c r="D9" s="424" t="s">
        <v>116</v>
      </c>
      <c r="E9" s="429">
        <v>6</v>
      </c>
      <c r="F9" s="430" t="s">
        <v>350</v>
      </c>
      <c r="G9" s="647" t="s">
        <v>38</v>
      </c>
      <c r="H9" s="648"/>
      <c r="I9" s="647" t="s">
        <v>39</v>
      </c>
      <c r="J9" s="648"/>
      <c r="K9" s="647" t="s">
        <v>42</v>
      </c>
      <c r="L9" s="648"/>
      <c r="M9" s="647" t="s">
        <v>40</v>
      </c>
      <c r="N9" s="648"/>
      <c r="O9" s="647" t="s">
        <v>41</v>
      </c>
      <c r="P9" s="648"/>
    </row>
    <row r="10" spans="1:16" s="427" customFormat="1" ht="20.25" customHeight="1">
      <c r="A10" s="428">
        <v>7</v>
      </c>
      <c r="B10" s="423" t="s">
        <v>114</v>
      </c>
      <c r="C10" s="424" t="s">
        <v>115</v>
      </c>
      <c r="D10" s="424" t="s">
        <v>116</v>
      </c>
      <c r="E10" s="425">
        <v>7</v>
      </c>
      <c r="F10" s="430" t="s">
        <v>351</v>
      </c>
      <c r="G10" s="647" t="s">
        <v>38</v>
      </c>
      <c r="H10" s="648"/>
      <c r="I10" s="647" t="s">
        <v>41</v>
      </c>
      <c r="J10" s="648"/>
      <c r="K10" s="647" t="s">
        <v>39</v>
      </c>
      <c r="L10" s="648"/>
      <c r="M10" s="647" t="s">
        <v>40</v>
      </c>
      <c r="N10" s="648"/>
      <c r="O10" s="647" t="s">
        <v>42</v>
      </c>
      <c r="P10" s="648"/>
    </row>
    <row r="11" spans="1:16" s="427" customFormat="1" ht="20.25" customHeight="1">
      <c r="A11" s="428">
        <v>8</v>
      </c>
      <c r="B11" s="423" t="s">
        <v>114</v>
      </c>
      <c r="C11" s="424" t="s">
        <v>115</v>
      </c>
      <c r="D11" s="424" t="s">
        <v>116</v>
      </c>
      <c r="E11" s="429">
        <v>8</v>
      </c>
      <c r="F11" s="430" t="s">
        <v>345</v>
      </c>
      <c r="G11" s="647" t="s">
        <v>40</v>
      </c>
      <c r="H11" s="648"/>
      <c r="I11" s="647" t="s">
        <v>42</v>
      </c>
      <c r="J11" s="648"/>
      <c r="K11" s="647" t="s">
        <v>38</v>
      </c>
      <c r="L11" s="648"/>
      <c r="M11" s="647" t="s">
        <v>41</v>
      </c>
      <c r="N11" s="648"/>
      <c r="O11" s="647" t="s">
        <v>39</v>
      </c>
      <c r="P11" s="648"/>
    </row>
    <row r="12" spans="1:16" s="427" customFormat="1" ht="20.25" customHeight="1">
      <c r="A12" s="428">
        <v>9</v>
      </c>
      <c r="B12" s="423" t="s">
        <v>114</v>
      </c>
      <c r="C12" s="424" t="s">
        <v>115</v>
      </c>
      <c r="D12" s="424" t="s">
        <v>116</v>
      </c>
      <c r="E12" s="425">
        <v>9</v>
      </c>
      <c r="F12" s="430" t="s">
        <v>352</v>
      </c>
      <c r="G12" s="647" t="s">
        <v>38</v>
      </c>
      <c r="H12" s="648"/>
      <c r="I12" s="647" t="s">
        <v>39</v>
      </c>
      <c r="J12" s="648"/>
      <c r="K12" s="647" t="s">
        <v>42</v>
      </c>
      <c r="L12" s="648"/>
      <c r="M12" s="647" t="s">
        <v>41</v>
      </c>
      <c r="N12" s="648"/>
      <c r="O12" s="647" t="s">
        <v>40</v>
      </c>
      <c r="P12" s="648"/>
    </row>
    <row r="13" spans="1:16" s="427" customFormat="1" ht="20.25" customHeight="1">
      <c r="A13" s="428">
        <v>10</v>
      </c>
      <c r="B13" s="423" t="s">
        <v>114</v>
      </c>
      <c r="C13" s="424" t="s">
        <v>115</v>
      </c>
      <c r="D13" s="424" t="s">
        <v>116</v>
      </c>
      <c r="E13" s="429">
        <v>10</v>
      </c>
      <c r="F13" s="430" t="s">
        <v>346</v>
      </c>
      <c r="G13" s="647" t="s">
        <v>40</v>
      </c>
      <c r="H13" s="648"/>
      <c r="I13" s="647" t="s">
        <v>42</v>
      </c>
      <c r="J13" s="648"/>
      <c r="K13" s="647" t="s">
        <v>41</v>
      </c>
      <c r="L13" s="648"/>
      <c r="M13" s="647" t="s">
        <v>38</v>
      </c>
      <c r="N13" s="648"/>
      <c r="O13" s="647" t="s">
        <v>39</v>
      </c>
      <c r="P13" s="648"/>
    </row>
    <row r="14" spans="1:16" s="427" customFormat="1" ht="20.25" customHeight="1">
      <c r="A14" s="428">
        <v>11</v>
      </c>
      <c r="B14" s="423" t="s">
        <v>114</v>
      </c>
      <c r="C14" s="424" t="s">
        <v>115</v>
      </c>
      <c r="D14" s="424" t="s">
        <v>116</v>
      </c>
      <c r="E14" s="425">
        <v>11</v>
      </c>
      <c r="F14" s="430" t="s">
        <v>353</v>
      </c>
      <c r="G14" s="647" t="s">
        <v>40</v>
      </c>
      <c r="H14" s="648"/>
      <c r="I14" s="647" t="s">
        <v>41</v>
      </c>
      <c r="J14" s="648"/>
      <c r="K14" s="647" t="s">
        <v>38</v>
      </c>
      <c r="L14" s="648"/>
      <c r="M14" s="647" t="s">
        <v>39</v>
      </c>
      <c r="N14" s="648"/>
      <c r="O14" s="647" t="s">
        <v>42</v>
      </c>
      <c r="P14" s="648"/>
    </row>
    <row r="15" spans="1:16" s="427" customFormat="1" ht="20.25" customHeight="1">
      <c r="A15" s="428">
        <v>12</v>
      </c>
      <c r="B15" s="423" t="s">
        <v>114</v>
      </c>
      <c r="C15" s="424" t="s">
        <v>115</v>
      </c>
      <c r="D15" s="424" t="s">
        <v>116</v>
      </c>
      <c r="E15" s="429">
        <v>12</v>
      </c>
      <c r="F15" s="430" t="s">
        <v>354</v>
      </c>
      <c r="G15" s="649" t="s">
        <v>38</v>
      </c>
      <c r="H15" s="650"/>
      <c r="I15" s="647" t="s">
        <v>41</v>
      </c>
      <c r="J15" s="648"/>
      <c r="K15" s="647" t="s">
        <v>42</v>
      </c>
      <c r="L15" s="648"/>
      <c r="M15" s="647" t="s">
        <v>39</v>
      </c>
      <c r="N15" s="648"/>
      <c r="O15" s="647" t="s">
        <v>40</v>
      </c>
      <c r="P15" s="648"/>
    </row>
    <row r="16" spans="1:16" s="427" customFormat="1" ht="20.25" customHeight="1">
      <c r="A16" s="428">
        <v>13</v>
      </c>
      <c r="B16" s="423" t="s">
        <v>114</v>
      </c>
      <c r="C16" s="424" t="s">
        <v>115</v>
      </c>
      <c r="D16" s="424" t="s">
        <v>116</v>
      </c>
      <c r="E16" s="425">
        <v>13</v>
      </c>
      <c r="F16" s="430" t="s">
        <v>358</v>
      </c>
      <c r="G16" s="647" t="s">
        <v>38</v>
      </c>
      <c r="H16" s="648"/>
      <c r="I16" s="647" t="s">
        <v>41</v>
      </c>
      <c r="J16" s="648"/>
      <c r="K16" s="647" t="s">
        <v>39</v>
      </c>
      <c r="L16" s="648"/>
      <c r="M16" s="647" t="s">
        <v>42</v>
      </c>
      <c r="N16" s="648"/>
      <c r="O16" s="647" t="s">
        <v>40</v>
      </c>
      <c r="P16" s="648"/>
    </row>
    <row r="17" spans="1:16" s="427" customFormat="1" ht="20.25" customHeight="1">
      <c r="A17" s="428">
        <v>14</v>
      </c>
      <c r="B17" s="423" t="s">
        <v>114</v>
      </c>
      <c r="C17" s="424" t="s">
        <v>115</v>
      </c>
      <c r="D17" s="424" t="s">
        <v>116</v>
      </c>
      <c r="E17" s="429">
        <v>14</v>
      </c>
      <c r="F17" s="430" t="s">
        <v>355</v>
      </c>
      <c r="G17" s="647" t="s">
        <v>38</v>
      </c>
      <c r="H17" s="648"/>
      <c r="I17" s="647" t="s">
        <v>41</v>
      </c>
      <c r="J17" s="648"/>
      <c r="K17" s="647" t="s">
        <v>42</v>
      </c>
      <c r="L17" s="648"/>
      <c r="M17" s="647" t="s">
        <v>39</v>
      </c>
      <c r="N17" s="648"/>
      <c r="O17" s="647" t="s">
        <v>40</v>
      </c>
      <c r="P17" s="648"/>
    </row>
    <row r="18" spans="1:16" s="427" customFormat="1" ht="20.25" customHeight="1">
      <c r="A18" s="431">
        <v>15</v>
      </c>
      <c r="B18" s="423" t="s">
        <v>114</v>
      </c>
      <c r="C18" s="424" t="s">
        <v>115</v>
      </c>
      <c r="D18" s="424" t="s">
        <v>116</v>
      </c>
      <c r="E18" s="425">
        <v>15</v>
      </c>
      <c r="F18" s="430" t="s">
        <v>347</v>
      </c>
      <c r="G18" s="647" t="s">
        <v>42</v>
      </c>
      <c r="H18" s="648"/>
      <c r="I18" s="647" t="s">
        <v>38</v>
      </c>
      <c r="J18" s="648"/>
      <c r="K18" s="647" t="s">
        <v>41</v>
      </c>
      <c r="L18" s="648"/>
      <c r="M18" s="647" t="s">
        <v>39</v>
      </c>
      <c r="N18" s="648"/>
      <c r="O18" s="647" t="s">
        <v>40</v>
      </c>
      <c r="P18" s="648"/>
    </row>
    <row r="19" spans="1:16" s="427" customFormat="1" ht="20.25" customHeight="1">
      <c r="A19" s="428">
        <v>16</v>
      </c>
      <c r="B19" s="423" t="s">
        <v>114</v>
      </c>
      <c r="C19" s="424" t="s">
        <v>115</v>
      </c>
      <c r="D19" s="424" t="s">
        <v>116</v>
      </c>
      <c r="E19" s="429">
        <v>16</v>
      </c>
      <c r="F19" s="432" t="s">
        <v>348</v>
      </c>
      <c r="G19" s="647" t="s">
        <v>41</v>
      </c>
      <c r="H19" s="648"/>
      <c r="I19" s="647" t="s">
        <v>38</v>
      </c>
      <c r="J19" s="648"/>
      <c r="K19" s="647" t="s">
        <v>42</v>
      </c>
      <c r="L19" s="648"/>
      <c r="M19" s="647" t="s">
        <v>39</v>
      </c>
      <c r="N19" s="648"/>
      <c r="O19" s="647" t="s">
        <v>40</v>
      </c>
      <c r="P19" s="648"/>
    </row>
    <row r="20" spans="1:16" s="427" customFormat="1" ht="20.25" customHeight="1">
      <c r="A20" s="428">
        <v>17</v>
      </c>
      <c r="B20" s="423" t="s">
        <v>114</v>
      </c>
      <c r="C20" s="424" t="s">
        <v>115</v>
      </c>
      <c r="D20" s="424" t="s">
        <v>116</v>
      </c>
      <c r="E20" s="425">
        <v>17</v>
      </c>
      <c r="F20" s="432" t="s">
        <v>349</v>
      </c>
      <c r="G20" s="647" t="s">
        <v>38</v>
      </c>
      <c r="H20" s="648"/>
      <c r="I20" s="647" t="s">
        <v>40</v>
      </c>
      <c r="J20" s="648"/>
      <c r="K20" s="647" t="s">
        <v>42</v>
      </c>
      <c r="L20" s="648"/>
      <c r="M20" s="647" t="s">
        <v>39</v>
      </c>
      <c r="N20" s="648"/>
      <c r="O20" s="647" t="s">
        <v>41</v>
      </c>
      <c r="P20" s="648"/>
    </row>
    <row r="21" spans="1:16" s="427" customFormat="1" ht="20.25" customHeight="1">
      <c r="A21" s="433">
        <v>18</v>
      </c>
      <c r="B21" s="423" t="s">
        <v>114</v>
      </c>
      <c r="C21" s="424" t="s">
        <v>115</v>
      </c>
      <c r="D21" s="424" t="s">
        <v>116</v>
      </c>
      <c r="E21" s="429">
        <v>18</v>
      </c>
      <c r="F21" s="430" t="s">
        <v>356</v>
      </c>
      <c r="G21" s="647" t="s">
        <v>42</v>
      </c>
      <c r="H21" s="648"/>
      <c r="I21" s="647" t="s">
        <v>41</v>
      </c>
      <c r="J21" s="648"/>
      <c r="K21" s="647" t="s">
        <v>42</v>
      </c>
      <c r="L21" s="648"/>
      <c r="M21" s="647" t="s">
        <v>39</v>
      </c>
      <c r="N21" s="648"/>
      <c r="O21" s="647" t="s">
        <v>40</v>
      </c>
      <c r="P21" s="648"/>
    </row>
    <row r="22" spans="1:16" s="427" customFormat="1" ht="20.25" customHeight="1">
      <c r="A22" s="428">
        <v>19</v>
      </c>
      <c r="B22" s="434"/>
      <c r="C22" s="429"/>
      <c r="D22" s="429"/>
      <c r="E22" s="429"/>
      <c r="F22" s="430"/>
      <c r="G22" s="647"/>
      <c r="H22" s="648"/>
      <c r="I22" s="647"/>
      <c r="J22" s="648"/>
      <c r="K22" s="647"/>
      <c r="L22" s="648"/>
      <c r="M22" s="647"/>
      <c r="N22" s="648"/>
      <c r="O22" s="647"/>
      <c r="P22" s="648"/>
    </row>
    <row r="23" spans="1:16" s="427" customFormat="1" ht="20.25" customHeight="1">
      <c r="A23" s="433">
        <v>20</v>
      </c>
      <c r="B23" s="434"/>
      <c r="C23" s="435"/>
      <c r="D23" s="435"/>
      <c r="E23" s="435"/>
      <c r="F23" s="432"/>
      <c r="G23" s="647"/>
      <c r="H23" s="648"/>
      <c r="I23" s="647"/>
      <c r="J23" s="648"/>
      <c r="K23" s="647"/>
      <c r="L23" s="648"/>
      <c r="M23" s="647"/>
      <c r="N23" s="648"/>
      <c r="O23" s="647"/>
      <c r="P23" s="648"/>
    </row>
    <row r="24" spans="1:16" s="427" customFormat="1" ht="20.25" customHeight="1">
      <c r="A24" s="428">
        <v>21</v>
      </c>
      <c r="B24" s="434"/>
      <c r="C24" s="436"/>
      <c r="D24" s="436"/>
      <c r="E24" s="436"/>
      <c r="F24" s="437"/>
      <c r="G24" s="647"/>
      <c r="H24" s="648"/>
      <c r="I24" s="647"/>
      <c r="J24" s="648"/>
      <c r="K24" s="647"/>
      <c r="L24" s="648"/>
      <c r="M24" s="647"/>
      <c r="N24" s="648"/>
      <c r="O24" s="647"/>
      <c r="P24" s="648"/>
    </row>
    <row r="25" spans="1:16" s="427" customFormat="1" ht="20.25" customHeight="1">
      <c r="A25" s="433">
        <v>22</v>
      </c>
      <c r="B25" s="434"/>
      <c r="C25" s="435"/>
      <c r="D25" s="435"/>
      <c r="E25" s="435"/>
      <c r="F25" s="432"/>
      <c r="G25" s="647"/>
      <c r="H25" s="648"/>
      <c r="I25" s="647"/>
      <c r="J25" s="648"/>
      <c r="K25" s="647"/>
      <c r="L25" s="648"/>
      <c r="M25" s="647"/>
      <c r="N25" s="648"/>
      <c r="O25" s="647"/>
      <c r="P25" s="648"/>
    </row>
    <row r="26" spans="1:16" s="427" customFormat="1" ht="20.25" customHeight="1">
      <c r="A26" s="428">
        <v>23</v>
      </c>
      <c r="B26" s="434"/>
      <c r="C26" s="435"/>
      <c r="D26" s="435"/>
      <c r="E26" s="435"/>
      <c r="F26" s="432"/>
      <c r="G26" s="647"/>
      <c r="H26" s="648"/>
      <c r="I26" s="647"/>
      <c r="J26" s="648"/>
      <c r="K26" s="647"/>
      <c r="L26" s="648"/>
      <c r="M26" s="647"/>
      <c r="N26" s="648"/>
      <c r="O26" s="647"/>
      <c r="P26" s="648"/>
    </row>
    <row r="27" spans="1:16" s="427" customFormat="1" ht="20.25" customHeight="1">
      <c r="A27" s="433">
        <v>24</v>
      </c>
      <c r="B27" s="434"/>
      <c r="C27" s="435"/>
      <c r="D27" s="435"/>
      <c r="E27" s="435"/>
      <c r="F27" s="432"/>
      <c r="G27" s="647"/>
      <c r="H27" s="648"/>
      <c r="I27" s="647"/>
      <c r="J27" s="648"/>
      <c r="K27" s="647"/>
      <c r="L27" s="648"/>
      <c r="M27" s="647"/>
      <c r="N27" s="648"/>
      <c r="O27" s="647"/>
      <c r="P27" s="648"/>
    </row>
    <row r="28" spans="1:16" s="427" customFormat="1" ht="20.25" customHeight="1">
      <c r="A28" s="428">
        <v>25</v>
      </c>
      <c r="B28" s="434"/>
      <c r="C28" s="435"/>
      <c r="D28" s="435"/>
      <c r="E28" s="435"/>
      <c r="F28" s="432"/>
      <c r="G28" s="647"/>
      <c r="H28" s="648"/>
      <c r="I28" s="647"/>
      <c r="J28" s="648"/>
      <c r="K28" s="647"/>
      <c r="L28" s="648"/>
      <c r="M28" s="647"/>
      <c r="N28" s="648"/>
      <c r="O28" s="647"/>
      <c r="P28" s="648"/>
    </row>
    <row r="29" spans="1:16" s="427" customFormat="1" ht="6" customHeight="1">
      <c r="A29" s="438"/>
      <c r="B29" s="439"/>
      <c r="C29" s="439"/>
      <c r="D29" s="439"/>
      <c r="E29" s="438"/>
      <c r="F29" s="440"/>
      <c r="G29" s="439"/>
      <c r="H29" s="439"/>
      <c r="I29" s="439"/>
    </row>
    <row r="30" spans="1:16" s="446" customFormat="1" ht="16.5">
      <c r="A30" s="441"/>
      <c r="B30" s="442"/>
      <c r="C30" s="443"/>
      <c r="D30" s="659" t="s">
        <v>313</v>
      </c>
      <c r="E30" s="660"/>
      <c r="F30" s="661"/>
      <c r="G30" s="444" t="s">
        <v>45</v>
      </c>
      <c r="H30" s="445" t="s">
        <v>109</v>
      </c>
      <c r="I30" s="444" t="s">
        <v>45</v>
      </c>
      <c r="J30" s="445" t="s">
        <v>109</v>
      </c>
      <c r="K30" s="444" t="s">
        <v>45</v>
      </c>
      <c r="L30" s="445" t="s">
        <v>109</v>
      </c>
      <c r="M30" s="444" t="s">
        <v>45</v>
      </c>
      <c r="N30" s="445" t="s">
        <v>109</v>
      </c>
      <c r="O30" s="444" t="s">
        <v>45</v>
      </c>
      <c r="P30" s="445" t="s">
        <v>109</v>
      </c>
    </row>
    <row r="31" spans="1:16" s="456" customFormat="1" ht="16.5">
      <c r="A31" s="447"/>
      <c r="B31" s="448"/>
      <c r="C31" s="449"/>
      <c r="D31" s="450" t="s">
        <v>0</v>
      </c>
      <c r="E31" s="451"/>
      <c r="F31" s="452"/>
      <c r="G31" s="453">
        <f>COUNTIF($G$4:$G$28,"การพัฒนาด้านอาชีพ")</f>
        <v>8</v>
      </c>
      <c r="H31" s="454">
        <f>COUNTIF($G$4:$G$28,"การพัฒนาด้านอาชีพ")*100/COUNTA($G$4:$G$28)</f>
        <v>44.444444444444443</v>
      </c>
      <c r="I31" s="455">
        <f>COUNTIF($I$4:$I$28,"การพัฒนาด้านอาชีพ")</f>
        <v>4</v>
      </c>
      <c r="J31" s="454">
        <f>COUNTIF($I$4:$I$28,"การพัฒนาด้านอาชีพ")*100/COUNTA($I$4:$I$28)</f>
        <v>22.222222222222221</v>
      </c>
      <c r="K31" s="455">
        <f>COUNTIF($K$4:$K$28,"การพัฒนาด้านอาชีพ")</f>
        <v>3</v>
      </c>
      <c r="L31" s="454">
        <f>COUNTIF($K$4:$K$28,"การพัฒนาด้านอาชีพ")*100/COUNTA($K$4:$K$28)</f>
        <v>16.666666666666668</v>
      </c>
      <c r="M31" s="455">
        <f>COUNTIF($M$4:$M$28,"การพัฒนาด้านอาชีพ")</f>
        <v>2</v>
      </c>
      <c r="N31" s="454">
        <f>COUNTIF($M$4:$M$28,"การพัฒนาด้านอาชีพ")*100/COUNTA($M$4:$M$28)</f>
        <v>11.111111111111111</v>
      </c>
      <c r="O31" s="455">
        <f>COUNTIF($O$4:$O$28,"การพัฒนาด้านอาชีพ")</f>
        <v>0</v>
      </c>
      <c r="P31" s="454">
        <f>COUNTIF($O$4:$O$28,"การพัฒนาด้านอาชีพ")*100/COUNTA($O$4:$O$28)</f>
        <v>0</v>
      </c>
    </row>
    <row r="32" spans="1:16" s="456" customFormat="1" ht="16.5">
      <c r="A32" s="447"/>
      <c r="B32" s="448"/>
      <c r="C32" s="449"/>
      <c r="D32" s="450" t="s">
        <v>253</v>
      </c>
      <c r="E32" s="451"/>
      <c r="F32" s="452"/>
      <c r="G32" s="455">
        <f>COUNTIF($G$4:$G$28,"การจัดการทุนชุมชน")</f>
        <v>0</v>
      </c>
      <c r="H32" s="454">
        <f>COUNTIF($G$4:$G$28,"การจัดการทุนชุมชน")*100/COUNTA($G$4:$G$28)</f>
        <v>0</v>
      </c>
      <c r="I32" s="455">
        <f>COUNTIF($I$4:$I$28,"การจัดการทุนชุมชน")</f>
        <v>2</v>
      </c>
      <c r="J32" s="454">
        <f>COUNTIF($I$4:$I$28,"การจัดการทุนชุมชน")*100/COUNTA($I$4:$I$28)</f>
        <v>11.111111111111111</v>
      </c>
      <c r="K32" s="455">
        <f>COUNTIF($K$4:$K$28,"การจัดการทุนชุมชน")</f>
        <v>2</v>
      </c>
      <c r="L32" s="454">
        <f>COUNTIF($K$4:$K$28,"การจัดการทุนชุมชน")*100/COUNTA($K$4:$K$28)</f>
        <v>11.111111111111111</v>
      </c>
      <c r="M32" s="453">
        <f>COUNTIF($M$4:$M$28,"การจัดการทุนชุมชน")</f>
        <v>11</v>
      </c>
      <c r="N32" s="454">
        <f>COUNTIF($M$4:$M$28,"การจัดการทุนชุมชน")*100/COUNTA($M$4:$M$28)</f>
        <v>61.111111111111114</v>
      </c>
      <c r="O32" s="455">
        <f>COUNTIF($O$4:$O$28,"การจัดการทุนชุมชน")</f>
        <v>3</v>
      </c>
      <c r="P32" s="454">
        <f>COUNTIF($O$4:$O$28,"การจัดการทุนชุมชน")*100/COUNTA($O$4:$O$28)</f>
        <v>16.666666666666668</v>
      </c>
    </row>
    <row r="33" spans="1:16" s="456" customFormat="1" ht="16.5">
      <c r="A33" s="447"/>
      <c r="B33" s="448"/>
      <c r="C33" s="449"/>
      <c r="D33" s="450" t="s">
        <v>254</v>
      </c>
      <c r="E33" s="451"/>
      <c r="F33" s="452"/>
      <c r="G33" s="455">
        <f>COUNTIF($G$4:$G$28,"การจัดการความเสี่ยงชุมชน")</f>
        <v>5</v>
      </c>
      <c r="H33" s="454">
        <f>COUNTIF($G$4:$G$28,"การจัดการความเสี่ยงชุมชน")*100/COUNTA($G$4:$G$28)</f>
        <v>27.777777777777779</v>
      </c>
      <c r="I33" s="455">
        <f>COUNTIF($I$4:$I$28,"การจัดการความเสี่ยงชุมชน")</f>
        <v>1</v>
      </c>
      <c r="J33" s="454">
        <f>COUNTIF($I$4:$I$28,"การจัดการความเสี่ยงชุมชน")*100/COUNTA($I$4:$I$28)</f>
        <v>5.5555555555555554</v>
      </c>
      <c r="K33" s="455">
        <f>COUNTIF($K$4:$K$28,"การจัดการความเสี่ยงชุมชน")</f>
        <v>0</v>
      </c>
      <c r="L33" s="454">
        <f>COUNTIF($K$4:$K$28,"การจัดการความเสี่ยงชุมชน")*100/COUNTA($K$4:$K$28)</f>
        <v>0</v>
      </c>
      <c r="M33" s="455">
        <f>COUNTIF($M$4:$M$28,"การจัดการความเสี่ยงชุมชน")</f>
        <v>2</v>
      </c>
      <c r="N33" s="454">
        <f>COUNTIF($M$4:$M$28,"การจัดการความเสี่ยงชุมชน")*100/COUNTA($M$4:$M$28)</f>
        <v>11.111111111111111</v>
      </c>
      <c r="O33" s="453">
        <f>COUNTIF($O$4:$O$28,"การจัดการความเสี่ยงชุมชน")</f>
        <v>10</v>
      </c>
      <c r="P33" s="454">
        <f>COUNTIF($O$4:$O$28,"การจัดการความเสี่ยงชุมชน")*100/COUNTA($O$4:$O$28)</f>
        <v>55.555555555555557</v>
      </c>
    </row>
    <row r="34" spans="1:16" s="456" customFormat="1" ht="16.5">
      <c r="A34" s="447"/>
      <c r="B34" s="448"/>
      <c r="C34" s="449"/>
      <c r="D34" s="450" t="s">
        <v>113</v>
      </c>
      <c r="E34" s="451"/>
      <c r="F34" s="452"/>
      <c r="G34" s="455">
        <f>COUNTIF($G$4:$G$28,"การแก้ปัญหาความยากจน")</f>
        <v>2</v>
      </c>
      <c r="H34" s="454">
        <f>COUNTIF($G$4:$G$28,"การแก้ปัญหาความยากจน")*100/COUNTA($G$4:$G$28)</f>
        <v>11.111111111111111</v>
      </c>
      <c r="I34" s="453">
        <f>COUNTIF($I$4:$I$28,"การแก้ปัญหาความยากจน")</f>
        <v>8</v>
      </c>
      <c r="J34" s="454">
        <f>COUNTIF($I$4:$I$28,"การแก้ปัญหาความยากจน")*100/COUNTA($I$4:$I$28)</f>
        <v>44.444444444444443</v>
      </c>
      <c r="K34" s="455">
        <f>COUNTIF($K$4:$K$28,"การแก้ปัญหาความยากจน")</f>
        <v>3</v>
      </c>
      <c r="L34" s="454">
        <f>COUNTIF($K$4:$K$28,"การแก้ปัญหาความยากจน")*100/COUNTA($K$4:$K$28)</f>
        <v>16.666666666666668</v>
      </c>
      <c r="M34" s="455">
        <f>COUNTIF($M$4:$M$28,"การแก้ปัญหาความยากจน")</f>
        <v>2</v>
      </c>
      <c r="N34" s="454">
        <f>COUNTIF($M$4:$M$28,"การแก้ปัญหาความยากจน")*100/COUNTA($M$4:$M$28)</f>
        <v>11.111111111111111</v>
      </c>
      <c r="O34" s="455">
        <f>COUNTIF($O$4:$O$28,"การแก้ปัญหาความยากจน")</f>
        <v>3</v>
      </c>
      <c r="P34" s="454">
        <f>COUNTIF($O$4:$O$28,"การแก้ปัญหาความยากจน")*100/COUNTA($O$4:$O$28)</f>
        <v>16.666666666666668</v>
      </c>
    </row>
    <row r="35" spans="1:16" s="456" customFormat="1" ht="16.5">
      <c r="A35" s="447"/>
      <c r="B35" s="448"/>
      <c r="C35" s="449"/>
      <c r="D35" s="450" t="s">
        <v>1</v>
      </c>
      <c r="E35" s="451"/>
      <c r="F35" s="452"/>
      <c r="G35" s="455">
        <f>COUNTIF(G$4:$G$28,"การบริหารจัดการชุมชน")</f>
        <v>3</v>
      </c>
      <c r="H35" s="454">
        <f>COUNTIF($G$4:$G$28,"การบริหารจัดการชุมชน")*100/COUNTA($G$4:$G$28)</f>
        <v>16.666666666666668</v>
      </c>
      <c r="I35" s="455">
        <f>COUNTIF($I$4:I$28,"การบริหารจัดการชุมชน")</f>
        <v>3</v>
      </c>
      <c r="J35" s="454">
        <f>COUNTIF($I$4:$I$28,"การบริหารจัดการชุมชน")*100/COUNTA($I$4:$I$28)</f>
        <v>16.666666666666668</v>
      </c>
      <c r="K35" s="453">
        <f>COUNTIF($K$4:K$28,"การบริหารจัดการชุมชน")</f>
        <v>10</v>
      </c>
      <c r="L35" s="454">
        <f>COUNTIF($K$4:$K$28,"การบริหารจัดการชุมชน")*100/COUNTA($K$4:$K$28)</f>
        <v>55.555555555555557</v>
      </c>
      <c r="M35" s="455">
        <f>COUNTIF($M$4:$M$28,"การบริหารจัดการชุมชน")</f>
        <v>1</v>
      </c>
      <c r="N35" s="454">
        <f>COUNTIF($M$4:$M$28,"การบริหารจัดการชุมชน")*100/COUNTA($M$4:$M$28)</f>
        <v>5.5555555555555554</v>
      </c>
      <c r="O35" s="455">
        <f>COUNTIF($O$4:$O$28,"การบริหารจัดการชุมชน")</f>
        <v>2</v>
      </c>
      <c r="P35" s="454">
        <f>COUNTIF($O$4:$O$28,"การบริหารจัดการชุมชน")*100/COUNTA($O$4:$O$28)</f>
        <v>11.111111111111111</v>
      </c>
    </row>
    <row r="36" spans="1:16" s="456" customFormat="1" ht="16.5">
      <c r="A36" s="447"/>
      <c r="B36" s="448"/>
      <c r="C36" s="449"/>
      <c r="D36" s="656" t="s">
        <v>314</v>
      </c>
      <c r="E36" s="657"/>
      <c r="F36" s="658"/>
      <c r="G36" s="457">
        <f>SUM(G31:G35)</f>
        <v>18</v>
      </c>
      <c r="H36" s="458">
        <f>SUM(H31:H35)</f>
        <v>100.00000000000001</v>
      </c>
      <c r="I36" s="457">
        <f>SUM(I31:I35)</f>
        <v>18</v>
      </c>
      <c r="J36" s="458">
        <f>SUM(J31:J35)</f>
        <v>100</v>
      </c>
      <c r="K36" s="457">
        <f t="shared" ref="K36:P36" si="0">SUM(K31:K35)</f>
        <v>18</v>
      </c>
      <c r="L36" s="458">
        <f t="shared" si="0"/>
        <v>100</v>
      </c>
      <c r="M36" s="457">
        <f t="shared" si="0"/>
        <v>18</v>
      </c>
      <c r="N36" s="458">
        <f t="shared" si="0"/>
        <v>100.00000000000001</v>
      </c>
      <c r="O36" s="457">
        <f t="shared" si="0"/>
        <v>18</v>
      </c>
      <c r="P36" s="458">
        <f t="shared" si="0"/>
        <v>100.00000000000001</v>
      </c>
    </row>
    <row r="37" spans="1:16" s="427" customFormat="1">
      <c r="A37" s="438"/>
      <c r="B37" s="439"/>
      <c r="C37" s="439"/>
      <c r="D37" s="459"/>
      <c r="E37" s="438"/>
      <c r="F37" s="440"/>
      <c r="G37" s="460"/>
      <c r="H37" s="439"/>
      <c r="I37" s="439"/>
    </row>
    <row r="38" spans="1:16" s="427" customFormat="1">
      <c r="A38" s="438"/>
      <c r="B38" s="439"/>
      <c r="C38" s="439"/>
      <c r="D38" s="459"/>
      <c r="E38" s="438"/>
      <c r="F38" s="440"/>
      <c r="G38" s="439"/>
      <c r="H38" s="439"/>
      <c r="I38" s="439"/>
    </row>
    <row r="39" spans="1:16" s="427" customFormat="1">
      <c r="A39" s="438"/>
      <c r="B39" s="439"/>
      <c r="C39" s="439"/>
      <c r="D39" s="459"/>
      <c r="E39" s="438"/>
      <c r="F39" s="440"/>
      <c r="G39" s="439"/>
      <c r="H39" s="439"/>
      <c r="I39" s="439"/>
    </row>
    <row r="40" spans="1:16" s="427" customFormat="1">
      <c r="A40" s="438"/>
      <c r="B40" s="439"/>
      <c r="C40" s="439"/>
      <c r="D40" s="459"/>
      <c r="E40" s="438"/>
      <c r="F40" s="440"/>
      <c r="G40" s="439"/>
      <c r="H40" s="439"/>
      <c r="I40" s="439"/>
    </row>
    <row r="41" spans="1:16" s="427" customFormat="1">
      <c r="A41" s="438"/>
      <c r="B41" s="439"/>
      <c r="C41" s="439"/>
      <c r="D41" s="459"/>
      <c r="E41" s="438"/>
      <c r="F41" s="440"/>
      <c r="G41" s="439"/>
      <c r="H41" s="439"/>
      <c r="I41" s="439"/>
    </row>
    <row r="42" spans="1:16" s="427" customFormat="1">
      <c r="A42" s="438"/>
      <c r="B42" s="439"/>
      <c r="C42" s="439"/>
      <c r="D42" s="439"/>
      <c r="E42" s="438"/>
      <c r="F42" s="440"/>
      <c r="G42" s="439"/>
      <c r="H42" s="439"/>
      <c r="I42" s="439"/>
    </row>
    <row r="43" spans="1:16">
      <c r="A43" s="461"/>
      <c r="B43" s="462"/>
      <c r="C43" s="462"/>
      <c r="D43" s="462"/>
      <c r="E43" s="463"/>
      <c r="F43" s="464"/>
      <c r="G43" s="462"/>
      <c r="H43" s="462"/>
      <c r="I43" s="462"/>
    </row>
    <row r="44" spans="1:16">
      <c r="A44" s="461"/>
      <c r="B44" s="462"/>
      <c r="C44" s="462"/>
      <c r="D44" s="462"/>
      <c r="E44" s="463"/>
      <c r="F44" s="464"/>
      <c r="G44" s="462"/>
      <c r="H44" s="462"/>
      <c r="I44" s="462"/>
    </row>
    <row r="45" spans="1:16">
      <c r="A45" s="461"/>
      <c r="B45" s="462"/>
      <c r="C45" s="462"/>
      <c r="D45" s="462"/>
      <c r="E45" s="463"/>
      <c r="F45" s="464"/>
      <c r="G45" s="462"/>
      <c r="H45" s="462"/>
      <c r="I45" s="462"/>
    </row>
    <row r="46" spans="1:16">
      <c r="A46" s="461"/>
      <c r="B46" s="462"/>
      <c r="C46" s="462"/>
      <c r="D46" s="462"/>
      <c r="E46" s="463"/>
      <c r="F46" s="464"/>
      <c r="G46" s="462"/>
      <c r="H46" s="462"/>
      <c r="I46" s="462"/>
    </row>
    <row r="47" spans="1:16">
      <c r="A47" s="461"/>
      <c r="B47" s="462"/>
      <c r="C47" s="462"/>
      <c r="D47" s="462"/>
      <c r="E47" s="463"/>
      <c r="F47" s="464"/>
      <c r="G47" s="462"/>
      <c r="H47" s="462"/>
      <c r="I47" s="462"/>
    </row>
    <row r="48" spans="1:16">
      <c r="A48" s="461"/>
      <c r="B48" s="462"/>
      <c r="C48" s="462"/>
      <c r="D48" s="462"/>
      <c r="E48" s="463"/>
      <c r="F48" s="464"/>
      <c r="G48" s="462"/>
      <c r="H48" s="462"/>
      <c r="I48" s="462"/>
    </row>
    <row r="49" spans="1:9">
      <c r="A49" s="461"/>
      <c r="B49" s="462"/>
      <c r="C49" s="462"/>
      <c r="D49" s="462"/>
      <c r="E49" s="463"/>
      <c r="F49" s="464"/>
      <c r="G49" s="462"/>
      <c r="H49" s="462"/>
      <c r="I49" s="462"/>
    </row>
    <row r="50" spans="1:9">
      <c r="A50" s="461"/>
      <c r="B50" s="462"/>
      <c r="C50" s="462"/>
      <c r="D50" s="462"/>
      <c r="E50" s="463"/>
      <c r="F50" s="464"/>
      <c r="G50" s="462"/>
      <c r="H50" s="462"/>
      <c r="I50" s="462"/>
    </row>
    <row r="51" spans="1:9">
      <c r="A51" s="461"/>
      <c r="B51" s="462"/>
      <c r="C51" s="462"/>
      <c r="D51" s="462"/>
      <c r="E51" s="463"/>
      <c r="F51" s="464"/>
      <c r="G51" s="462"/>
      <c r="H51" s="462"/>
      <c r="I51" s="462"/>
    </row>
    <row r="52" spans="1:9">
      <c r="A52" s="461"/>
      <c r="B52" s="462"/>
      <c r="C52" s="462"/>
      <c r="D52" s="462"/>
      <c r="E52" s="463"/>
      <c r="F52" s="464"/>
      <c r="G52" s="462"/>
      <c r="H52" s="462"/>
      <c r="I52" s="462"/>
    </row>
    <row r="53" spans="1:9">
      <c r="A53" s="461"/>
      <c r="B53" s="462"/>
      <c r="C53" s="462"/>
      <c r="D53" s="462"/>
      <c r="E53" s="463"/>
      <c r="F53" s="464"/>
      <c r="G53" s="462"/>
      <c r="H53" s="462"/>
      <c r="I53" s="462"/>
    </row>
    <row r="54" spans="1:9">
      <c r="A54" s="461"/>
      <c r="B54" s="462"/>
      <c r="C54" s="462"/>
      <c r="D54" s="462"/>
      <c r="E54" s="463"/>
      <c r="F54" s="464"/>
      <c r="G54" s="462"/>
      <c r="H54" s="462"/>
      <c r="I54" s="462"/>
    </row>
    <row r="55" spans="1:9">
      <c r="A55" s="461"/>
      <c r="B55" s="462"/>
      <c r="C55" s="462"/>
      <c r="D55" s="462"/>
      <c r="E55" s="463"/>
      <c r="F55" s="464"/>
      <c r="G55" s="462"/>
      <c r="H55" s="462"/>
      <c r="I55" s="462"/>
    </row>
    <row r="56" spans="1:9">
      <c r="A56" s="461"/>
      <c r="B56" s="462"/>
      <c r="C56" s="462"/>
      <c r="D56" s="462"/>
      <c r="E56" s="463"/>
      <c r="F56" s="464"/>
      <c r="G56" s="462"/>
      <c r="H56" s="462"/>
      <c r="I56" s="462"/>
    </row>
    <row r="57" spans="1:9">
      <c r="A57" s="461"/>
      <c r="B57" s="462"/>
      <c r="C57" s="462"/>
      <c r="D57" s="462"/>
      <c r="E57" s="463"/>
      <c r="F57" s="464"/>
      <c r="G57" s="462"/>
      <c r="H57" s="462"/>
      <c r="I57" s="462"/>
    </row>
    <row r="58" spans="1:9">
      <c r="A58" s="461"/>
      <c r="B58" s="462"/>
      <c r="C58" s="462"/>
      <c r="D58" s="462"/>
      <c r="E58" s="463"/>
      <c r="F58" s="464"/>
      <c r="G58" s="462"/>
      <c r="H58" s="462"/>
      <c r="I58" s="462"/>
    </row>
    <row r="59" spans="1:9">
      <c r="A59" s="461"/>
      <c r="B59" s="462"/>
      <c r="C59" s="462"/>
      <c r="D59" s="462"/>
      <c r="E59" s="463"/>
      <c r="F59" s="464"/>
      <c r="G59" s="462"/>
      <c r="H59" s="462"/>
      <c r="I59" s="462"/>
    </row>
    <row r="60" spans="1:9">
      <c r="A60" s="461"/>
      <c r="B60" s="462"/>
      <c r="C60" s="462"/>
      <c r="D60" s="462"/>
      <c r="E60" s="463"/>
      <c r="F60" s="464"/>
      <c r="G60" s="462"/>
      <c r="H60" s="462"/>
      <c r="I60" s="462"/>
    </row>
    <row r="61" spans="1:9">
      <c r="A61" s="461"/>
      <c r="B61" s="462"/>
      <c r="C61" s="462"/>
      <c r="D61" s="462"/>
      <c r="E61" s="463"/>
      <c r="F61" s="464"/>
      <c r="G61" s="462"/>
      <c r="H61" s="462"/>
      <c r="I61" s="462"/>
    </row>
    <row r="62" spans="1:9">
      <c r="A62" s="461"/>
      <c r="B62" s="462"/>
      <c r="C62" s="462"/>
      <c r="D62" s="462"/>
      <c r="E62" s="463"/>
      <c r="F62" s="464"/>
      <c r="G62" s="462"/>
      <c r="H62" s="462"/>
      <c r="I62" s="462"/>
    </row>
    <row r="63" spans="1:9">
      <c r="A63" s="461"/>
      <c r="B63" s="462"/>
      <c r="C63" s="462"/>
      <c r="D63" s="462"/>
      <c r="E63" s="463"/>
      <c r="F63" s="464"/>
      <c r="G63" s="462"/>
      <c r="H63" s="462"/>
      <c r="I63" s="462"/>
    </row>
    <row r="64" spans="1:9">
      <c r="A64" s="461"/>
      <c r="B64" s="462"/>
      <c r="C64" s="462"/>
      <c r="D64" s="462"/>
      <c r="E64" s="463"/>
      <c r="F64" s="464"/>
      <c r="G64" s="462"/>
      <c r="H64" s="462"/>
      <c r="I64" s="462"/>
    </row>
    <row r="65" spans="1:9">
      <c r="A65" s="461"/>
      <c r="B65" s="462"/>
      <c r="C65" s="462"/>
      <c r="D65" s="462"/>
      <c r="E65" s="463"/>
      <c r="F65" s="464"/>
      <c r="G65" s="462"/>
      <c r="H65" s="462"/>
      <c r="I65" s="462"/>
    </row>
    <row r="66" spans="1:9">
      <c r="A66" s="461"/>
      <c r="B66" s="462"/>
      <c r="C66" s="462"/>
      <c r="D66" s="462"/>
      <c r="E66" s="463"/>
      <c r="F66" s="464"/>
      <c r="G66" s="462"/>
      <c r="H66" s="462"/>
      <c r="I66" s="462"/>
    </row>
    <row r="67" spans="1:9">
      <c r="A67" s="461"/>
      <c r="B67" s="462"/>
      <c r="C67" s="462"/>
      <c r="D67" s="462"/>
      <c r="E67" s="463"/>
      <c r="F67" s="464"/>
      <c r="G67" s="462"/>
      <c r="H67" s="462"/>
      <c r="I67" s="462"/>
    </row>
    <row r="68" spans="1:9">
      <c r="A68" s="461"/>
      <c r="B68" s="462"/>
      <c r="C68" s="462"/>
      <c r="D68" s="462"/>
      <c r="E68" s="463"/>
      <c r="F68" s="464"/>
      <c r="G68" s="462"/>
      <c r="H68" s="462"/>
      <c r="I68" s="462"/>
    </row>
    <row r="69" spans="1:9">
      <c r="A69" s="461"/>
      <c r="B69" s="462"/>
      <c r="C69" s="462"/>
      <c r="D69" s="462"/>
      <c r="E69" s="463"/>
      <c r="F69" s="464"/>
      <c r="G69" s="462"/>
      <c r="H69" s="462"/>
      <c r="I69" s="462"/>
    </row>
    <row r="70" spans="1:9">
      <c r="A70" s="461"/>
      <c r="B70" s="462"/>
      <c r="C70" s="462"/>
      <c r="D70" s="462"/>
      <c r="E70" s="463"/>
      <c r="F70" s="464"/>
      <c r="G70" s="462"/>
      <c r="H70" s="462"/>
      <c r="I70" s="462"/>
    </row>
    <row r="71" spans="1:9">
      <c r="A71" s="461"/>
      <c r="B71" s="462"/>
      <c r="C71" s="462"/>
      <c r="D71" s="462"/>
      <c r="E71" s="463"/>
      <c r="F71" s="464"/>
      <c r="G71" s="462"/>
      <c r="H71" s="462"/>
      <c r="I71" s="462"/>
    </row>
    <row r="72" spans="1:9">
      <c r="A72" s="461"/>
      <c r="B72" s="462"/>
      <c r="C72" s="462"/>
      <c r="D72" s="462"/>
      <c r="E72" s="463"/>
      <c r="F72" s="464"/>
      <c r="G72" s="462"/>
      <c r="H72" s="462"/>
      <c r="I72" s="462"/>
    </row>
    <row r="73" spans="1:9">
      <c r="A73" s="461"/>
      <c r="B73" s="462"/>
      <c r="C73" s="462"/>
      <c r="D73" s="462"/>
      <c r="E73" s="463"/>
      <c r="F73" s="464"/>
      <c r="G73" s="462"/>
      <c r="H73" s="462"/>
      <c r="I73" s="462"/>
    </row>
    <row r="74" spans="1:9">
      <c r="A74" s="461"/>
      <c r="B74" s="462"/>
      <c r="C74" s="462"/>
      <c r="D74" s="462"/>
      <c r="E74" s="463"/>
      <c r="F74" s="464"/>
      <c r="G74" s="462"/>
      <c r="H74" s="462"/>
      <c r="I74" s="462"/>
    </row>
    <row r="75" spans="1:9">
      <c r="A75" s="461"/>
      <c r="B75" s="462"/>
      <c r="C75" s="462"/>
      <c r="D75" s="462"/>
      <c r="E75" s="463"/>
      <c r="F75" s="464"/>
      <c r="G75" s="462"/>
      <c r="H75" s="462"/>
      <c r="I75" s="462"/>
    </row>
    <row r="76" spans="1:9">
      <c r="A76" s="461"/>
      <c r="B76" s="462"/>
      <c r="C76" s="462"/>
      <c r="D76" s="462"/>
      <c r="E76" s="463"/>
      <c r="F76" s="464"/>
      <c r="G76" s="462"/>
      <c r="H76" s="462"/>
      <c r="I76" s="462"/>
    </row>
    <row r="77" spans="1:9">
      <c r="A77" s="461"/>
      <c r="B77" s="462"/>
      <c r="C77" s="462"/>
      <c r="D77" s="462"/>
      <c r="E77" s="463"/>
      <c r="F77" s="464"/>
      <c r="G77" s="462"/>
      <c r="H77" s="462"/>
      <c r="I77" s="462"/>
    </row>
    <row r="78" spans="1:9">
      <c r="A78" s="461"/>
      <c r="B78" s="462"/>
      <c r="C78" s="462"/>
      <c r="D78" s="462"/>
      <c r="E78" s="463"/>
      <c r="F78" s="464"/>
      <c r="G78" s="462"/>
      <c r="H78" s="462"/>
      <c r="I78" s="462"/>
    </row>
    <row r="79" spans="1:9">
      <c r="A79" s="461"/>
      <c r="B79" s="462"/>
      <c r="C79" s="462"/>
      <c r="D79" s="462"/>
      <c r="E79" s="463"/>
      <c r="F79" s="464"/>
      <c r="G79" s="462"/>
      <c r="H79" s="462"/>
      <c r="I79" s="462"/>
    </row>
    <row r="80" spans="1:9">
      <c r="A80" s="461"/>
      <c r="B80" s="462"/>
      <c r="C80" s="462"/>
      <c r="D80" s="462"/>
      <c r="E80" s="463"/>
      <c r="F80" s="464"/>
      <c r="G80" s="462"/>
      <c r="H80" s="462"/>
      <c r="I80" s="462"/>
    </row>
    <row r="81" spans="1:9">
      <c r="A81" s="461"/>
      <c r="B81" s="462"/>
      <c r="C81" s="462"/>
      <c r="D81" s="462"/>
      <c r="E81" s="463"/>
      <c r="F81" s="464"/>
      <c r="G81" s="462"/>
      <c r="H81" s="462"/>
      <c r="I81" s="462"/>
    </row>
    <row r="82" spans="1:9">
      <c r="A82" s="461"/>
      <c r="B82" s="462"/>
      <c r="C82" s="462"/>
      <c r="D82" s="462"/>
      <c r="E82" s="463"/>
      <c r="F82" s="464"/>
      <c r="G82" s="462"/>
      <c r="H82" s="462"/>
      <c r="I82" s="462"/>
    </row>
    <row r="83" spans="1:9">
      <c r="A83" s="461"/>
      <c r="B83" s="462"/>
      <c r="C83" s="462"/>
      <c r="D83" s="462"/>
      <c r="E83" s="463"/>
      <c r="F83" s="464"/>
      <c r="G83" s="462"/>
      <c r="H83" s="462"/>
      <c r="I83" s="462"/>
    </row>
    <row r="84" spans="1:9">
      <c r="A84" s="461"/>
      <c r="B84" s="462"/>
      <c r="C84" s="462"/>
      <c r="D84" s="462"/>
      <c r="E84" s="463"/>
      <c r="F84" s="464"/>
      <c r="G84" s="462"/>
      <c r="H84" s="462"/>
      <c r="I84" s="462"/>
    </row>
    <row r="85" spans="1:9">
      <c r="A85" s="461"/>
      <c r="B85" s="462"/>
      <c r="C85" s="462"/>
      <c r="D85" s="462"/>
      <c r="E85" s="463"/>
      <c r="F85" s="464"/>
      <c r="G85" s="462"/>
      <c r="H85" s="462"/>
      <c r="I85" s="462"/>
    </row>
    <row r="86" spans="1:9">
      <c r="A86" s="461"/>
      <c r="B86" s="462"/>
      <c r="C86" s="462"/>
      <c r="D86" s="462"/>
      <c r="E86" s="463"/>
      <c r="F86" s="464"/>
      <c r="G86" s="462"/>
      <c r="H86" s="462"/>
      <c r="I86" s="462"/>
    </row>
    <row r="87" spans="1:9">
      <c r="A87" s="461"/>
      <c r="B87" s="462"/>
      <c r="C87" s="462"/>
      <c r="D87" s="462"/>
      <c r="E87" s="463"/>
      <c r="F87" s="464"/>
      <c r="G87" s="462"/>
      <c r="H87" s="462"/>
      <c r="I87" s="462"/>
    </row>
    <row r="88" spans="1:9">
      <c r="A88" s="461"/>
      <c r="B88" s="462"/>
      <c r="C88" s="462"/>
      <c r="D88" s="462"/>
      <c r="E88" s="463"/>
      <c r="F88" s="464"/>
      <c r="G88" s="462"/>
      <c r="H88" s="462"/>
      <c r="I88" s="462"/>
    </row>
    <row r="89" spans="1:9">
      <c r="A89" s="461"/>
      <c r="B89" s="462"/>
      <c r="C89" s="462"/>
      <c r="D89" s="462"/>
      <c r="E89" s="463"/>
      <c r="F89" s="464"/>
      <c r="G89" s="462"/>
      <c r="H89" s="462"/>
      <c r="I89" s="462"/>
    </row>
    <row r="90" spans="1:9">
      <c r="A90" s="461"/>
      <c r="B90" s="462"/>
      <c r="C90" s="462"/>
      <c r="D90" s="462"/>
      <c r="E90" s="463"/>
      <c r="F90" s="464"/>
      <c r="G90" s="462"/>
      <c r="H90" s="462"/>
      <c r="I90" s="462"/>
    </row>
    <row r="91" spans="1:9">
      <c r="A91" s="461"/>
      <c r="B91" s="462"/>
      <c r="C91" s="462"/>
      <c r="D91" s="462"/>
      <c r="E91" s="463"/>
      <c r="F91" s="464"/>
      <c r="G91" s="462"/>
      <c r="H91" s="462"/>
      <c r="I91" s="462"/>
    </row>
    <row r="92" spans="1:9">
      <c r="A92" s="461"/>
      <c r="B92" s="462"/>
      <c r="C92" s="462"/>
      <c r="D92" s="462"/>
      <c r="E92" s="463"/>
      <c r="F92" s="464"/>
      <c r="G92" s="462"/>
      <c r="H92" s="462"/>
      <c r="I92" s="462"/>
    </row>
    <row r="93" spans="1:9">
      <c r="A93" s="461"/>
      <c r="B93" s="462"/>
      <c r="C93" s="462"/>
      <c r="D93" s="462"/>
      <c r="E93" s="463"/>
      <c r="F93" s="464"/>
      <c r="G93" s="462"/>
      <c r="H93" s="462"/>
      <c r="I93" s="462"/>
    </row>
    <row r="94" spans="1:9">
      <c r="A94" s="461"/>
      <c r="B94" s="462"/>
      <c r="C94" s="462"/>
      <c r="D94" s="462"/>
      <c r="E94" s="463"/>
      <c r="F94" s="464"/>
      <c r="G94" s="462"/>
      <c r="H94" s="462"/>
      <c r="I94" s="462"/>
    </row>
    <row r="95" spans="1:9">
      <c r="A95" s="461"/>
      <c r="B95" s="462"/>
      <c r="C95" s="462"/>
      <c r="D95" s="462"/>
      <c r="E95" s="463"/>
      <c r="F95" s="464"/>
      <c r="G95" s="462"/>
      <c r="H95" s="462"/>
      <c r="I95" s="462"/>
    </row>
    <row r="96" spans="1:9">
      <c r="A96" s="461"/>
      <c r="B96" s="462"/>
      <c r="C96" s="462"/>
      <c r="D96" s="462"/>
      <c r="E96" s="463"/>
      <c r="F96" s="464"/>
      <c r="G96" s="462"/>
      <c r="H96" s="462"/>
      <c r="I96" s="462"/>
    </row>
    <row r="97" spans="1:9">
      <c r="A97" s="461"/>
      <c r="B97" s="462"/>
      <c r="C97" s="462"/>
      <c r="D97" s="462"/>
      <c r="E97" s="463"/>
      <c r="F97" s="464"/>
      <c r="G97" s="462"/>
      <c r="H97" s="462"/>
      <c r="I97" s="462"/>
    </row>
    <row r="98" spans="1:9">
      <c r="A98" s="461"/>
      <c r="B98" s="462"/>
      <c r="C98" s="462"/>
      <c r="D98" s="462"/>
      <c r="E98" s="463"/>
      <c r="F98" s="464"/>
      <c r="G98" s="462"/>
      <c r="H98" s="462"/>
      <c r="I98" s="462"/>
    </row>
    <row r="99" spans="1:9">
      <c r="A99" s="461"/>
      <c r="B99" s="462"/>
      <c r="C99" s="462"/>
      <c r="D99" s="462"/>
      <c r="E99" s="463"/>
      <c r="F99" s="464"/>
      <c r="G99" s="462"/>
      <c r="H99" s="462"/>
      <c r="I99" s="462"/>
    </row>
    <row r="100" spans="1:9">
      <c r="A100" s="461"/>
      <c r="B100" s="462"/>
      <c r="C100" s="462"/>
      <c r="D100" s="462"/>
      <c r="E100" s="463"/>
      <c r="F100" s="464"/>
      <c r="G100" s="462"/>
      <c r="H100" s="462"/>
      <c r="I100" s="462"/>
    </row>
    <row r="101" spans="1:9">
      <c r="A101" s="461"/>
      <c r="B101" s="462"/>
      <c r="C101" s="462"/>
      <c r="D101" s="462"/>
      <c r="E101" s="463"/>
      <c r="F101" s="464"/>
      <c r="G101" s="462"/>
      <c r="H101" s="462"/>
      <c r="I101" s="462"/>
    </row>
    <row r="102" spans="1:9">
      <c r="A102" s="461"/>
      <c r="B102" s="462"/>
      <c r="C102" s="462"/>
      <c r="D102" s="462"/>
      <c r="E102" s="463"/>
      <c r="F102" s="464"/>
      <c r="G102" s="462"/>
      <c r="H102" s="462"/>
      <c r="I102" s="462"/>
    </row>
    <row r="103" spans="1:9">
      <c r="A103" s="461"/>
      <c r="B103" s="462"/>
      <c r="C103" s="462"/>
      <c r="D103" s="462"/>
      <c r="E103" s="463"/>
      <c r="F103" s="464"/>
      <c r="G103" s="462"/>
      <c r="H103" s="462"/>
      <c r="I103" s="462"/>
    </row>
    <row r="104" spans="1:9">
      <c r="A104" s="461"/>
      <c r="B104" s="462"/>
      <c r="C104" s="462"/>
      <c r="D104" s="462"/>
      <c r="E104" s="463"/>
      <c r="F104" s="464"/>
      <c r="G104" s="462"/>
      <c r="H104" s="462"/>
      <c r="I104" s="462"/>
    </row>
    <row r="105" spans="1:9">
      <c r="A105" s="461"/>
      <c r="B105" s="462"/>
      <c r="C105" s="462"/>
      <c r="D105" s="462"/>
      <c r="E105" s="463"/>
      <c r="F105" s="464"/>
      <c r="G105" s="462"/>
      <c r="H105" s="462"/>
      <c r="I105" s="462"/>
    </row>
    <row r="106" spans="1:9">
      <c r="A106" s="461"/>
      <c r="B106" s="462"/>
      <c r="C106" s="462"/>
      <c r="D106" s="462"/>
      <c r="E106" s="463"/>
      <c r="F106" s="464"/>
      <c r="G106" s="462"/>
      <c r="H106" s="462"/>
      <c r="I106" s="462"/>
    </row>
    <row r="107" spans="1:9">
      <c r="A107" s="461"/>
      <c r="B107" s="462"/>
      <c r="C107" s="462"/>
      <c r="D107" s="462"/>
      <c r="E107" s="463"/>
      <c r="F107" s="464"/>
      <c r="G107" s="462"/>
      <c r="H107" s="462"/>
      <c r="I107" s="462"/>
    </row>
    <row r="108" spans="1:9">
      <c r="A108" s="461"/>
      <c r="B108" s="462"/>
      <c r="C108" s="462"/>
      <c r="D108" s="462"/>
      <c r="E108" s="463"/>
      <c r="F108" s="464"/>
      <c r="G108" s="462"/>
      <c r="H108" s="462"/>
      <c r="I108" s="462"/>
    </row>
    <row r="109" spans="1:9">
      <c r="A109" s="461"/>
      <c r="B109" s="462"/>
      <c r="C109" s="462"/>
      <c r="D109" s="462"/>
      <c r="E109" s="463"/>
      <c r="F109" s="464"/>
      <c r="G109" s="462"/>
      <c r="H109" s="462"/>
      <c r="I109" s="462"/>
    </row>
    <row r="110" spans="1:9">
      <c r="A110" s="461"/>
      <c r="B110" s="462"/>
      <c r="C110" s="462"/>
      <c r="D110" s="462"/>
      <c r="E110" s="463"/>
      <c r="F110" s="464"/>
      <c r="G110" s="462"/>
      <c r="H110" s="462"/>
      <c r="I110" s="462"/>
    </row>
    <row r="111" spans="1:9">
      <c r="A111" s="461"/>
      <c r="B111" s="462"/>
      <c r="C111" s="462"/>
      <c r="D111" s="462"/>
      <c r="E111" s="463"/>
      <c r="F111" s="464"/>
      <c r="G111" s="462"/>
      <c r="H111" s="462"/>
      <c r="I111" s="462"/>
    </row>
    <row r="112" spans="1:9">
      <c r="A112" s="461"/>
      <c r="B112" s="462"/>
      <c r="C112" s="462"/>
      <c r="D112" s="462"/>
      <c r="E112" s="463"/>
      <c r="F112" s="464"/>
      <c r="G112" s="462"/>
      <c r="H112" s="462"/>
      <c r="I112" s="462"/>
    </row>
    <row r="113" spans="1:9">
      <c r="A113" s="461"/>
      <c r="B113" s="462"/>
      <c r="C113" s="462"/>
      <c r="D113" s="462"/>
      <c r="E113" s="463"/>
      <c r="F113" s="464"/>
      <c r="G113" s="462"/>
      <c r="H113" s="462"/>
      <c r="I113" s="462"/>
    </row>
    <row r="114" spans="1:9">
      <c r="A114" s="461"/>
      <c r="B114" s="462"/>
      <c r="C114" s="462"/>
      <c r="D114" s="462"/>
      <c r="E114" s="463"/>
      <c r="F114" s="464"/>
      <c r="G114" s="462"/>
      <c r="H114" s="462"/>
      <c r="I114" s="462"/>
    </row>
    <row r="115" spans="1:9">
      <c r="A115" s="461"/>
      <c r="B115" s="462"/>
      <c r="C115" s="462"/>
      <c r="D115" s="462"/>
      <c r="E115" s="463"/>
      <c r="F115" s="464"/>
      <c r="G115" s="462"/>
      <c r="H115" s="462"/>
      <c r="I115" s="462"/>
    </row>
    <row r="116" spans="1:9">
      <c r="A116" s="461"/>
      <c r="B116" s="462"/>
      <c r="C116" s="462"/>
      <c r="D116" s="462"/>
      <c r="E116" s="463"/>
      <c r="F116" s="464"/>
      <c r="G116" s="462"/>
      <c r="H116" s="462"/>
      <c r="I116" s="462"/>
    </row>
    <row r="117" spans="1:9">
      <c r="A117" s="461"/>
      <c r="B117" s="462"/>
      <c r="C117" s="462"/>
      <c r="D117" s="462"/>
      <c r="E117" s="463"/>
      <c r="F117" s="464"/>
      <c r="G117" s="462"/>
      <c r="H117" s="462"/>
      <c r="I117" s="462"/>
    </row>
    <row r="118" spans="1:9">
      <c r="A118" s="461"/>
      <c r="B118" s="462"/>
      <c r="C118" s="462"/>
      <c r="D118" s="462"/>
      <c r="E118" s="463"/>
      <c r="F118" s="464"/>
      <c r="G118" s="462"/>
      <c r="H118" s="462"/>
      <c r="I118" s="462"/>
    </row>
    <row r="119" spans="1:9">
      <c r="A119" s="461"/>
      <c r="B119" s="462"/>
      <c r="C119" s="462"/>
      <c r="D119" s="462"/>
      <c r="E119" s="463"/>
      <c r="F119" s="464"/>
      <c r="G119" s="462"/>
      <c r="H119" s="462"/>
      <c r="I119" s="462"/>
    </row>
    <row r="120" spans="1:9">
      <c r="A120" s="461"/>
      <c r="B120" s="462"/>
      <c r="C120" s="462"/>
      <c r="D120" s="462"/>
      <c r="E120" s="463"/>
      <c r="F120" s="464"/>
      <c r="G120" s="462"/>
      <c r="H120" s="462"/>
      <c r="I120" s="462"/>
    </row>
    <row r="121" spans="1:9">
      <c r="A121" s="461"/>
      <c r="B121" s="462"/>
      <c r="C121" s="462"/>
      <c r="D121" s="462"/>
      <c r="E121" s="463"/>
      <c r="F121" s="464"/>
      <c r="G121" s="462"/>
      <c r="H121" s="462"/>
      <c r="I121" s="462"/>
    </row>
    <row r="122" spans="1:9">
      <c r="A122" s="461"/>
      <c r="B122" s="462"/>
      <c r="C122" s="462"/>
      <c r="D122" s="462"/>
      <c r="E122" s="463"/>
      <c r="F122" s="464"/>
      <c r="G122" s="462"/>
      <c r="H122" s="462"/>
      <c r="I122" s="462"/>
    </row>
    <row r="123" spans="1:9">
      <c r="A123" s="461"/>
      <c r="B123" s="462"/>
      <c r="C123" s="462"/>
      <c r="D123" s="462"/>
      <c r="E123" s="463"/>
      <c r="F123" s="464"/>
      <c r="G123" s="462"/>
      <c r="H123" s="462"/>
      <c r="I123" s="462"/>
    </row>
    <row r="124" spans="1:9">
      <c r="A124" s="461"/>
      <c r="B124" s="462"/>
      <c r="C124" s="462"/>
      <c r="D124" s="462"/>
      <c r="E124" s="463"/>
      <c r="F124" s="464"/>
      <c r="G124" s="462"/>
      <c r="H124" s="462"/>
      <c r="I124" s="462"/>
    </row>
    <row r="125" spans="1:9">
      <c r="A125" s="461"/>
      <c r="B125" s="462"/>
      <c r="C125" s="462"/>
      <c r="D125" s="462"/>
      <c r="E125" s="463"/>
      <c r="F125" s="464"/>
      <c r="G125" s="462"/>
      <c r="H125" s="462"/>
      <c r="I125" s="462"/>
    </row>
    <row r="126" spans="1:9">
      <c r="A126" s="461"/>
      <c r="B126" s="462"/>
      <c r="C126" s="462"/>
      <c r="D126" s="462"/>
      <c r="E126" s="463"/>
      <c r="F126" s="464"/>
      <c r="G126" s="462"/>
      <c r="H126" s="462"/>
      <c r="I126" s="462"/>
    </row>
    <row r="127" spans="1:9">
      <c r="A127" s="461"/>
      <c r="B127" s="462"/>
      <c r="C127" s="462"/>
      <c r="D127" s="462"/>
      <c r="E127" s="463"/>
      <c r="F127" s="464"/>
      <c r="G127" s="462"/>
      <c r="H127" s="462"/>
      <c r="I127" s="462"/>
    </row>
    <row r="128" spans="1:9">
      <c r="A128" s="461"/>
      <c r="B128" s="462"/>
      <c r="C128" s="462"/>
      <c r="D128" s="462"/>
      <c r="E128" s="463"/>
      <c r="F128" s="464"/>
      <c r="G128" s="462"/>
      <c r="H128" s="462"/>
      <c r="I128" s="462"/>
    </row>
    <row r="129" spans="1:9">
      <c r="A129" s="461"/>
      <c r="B129" s="462"/>
      <c r="C129" s="462"/>
      <c r="D129" s="462"/>
      <c r="E129" s="463"/>
      <c r="F129" s="464"/>
      <c r="G129" s="462"/>
      <c r="H129" s="462"/>
      <c r="I129" s="462"/>
    </row>
    <row r="130" spans="1:9">
      <c r="A130" s="461"/>
      <c r="B130" s="462"/>
      <c r="C130" s="462"/>
      <c r="D130" s="462"/>
      <c r="E130" s="463"/>
      <c r="F130" s="464"/>
      <c r="G130" s="462"/>
      <c r="H130" s="462"/>
      <c r="I130" s="462"/>
    </row>
    <row r="131" spans="1:9">
      <c r="A131" s="461"/>
      <c r="B131" s="462"/>
      <c r="C131" s="462"/>
      <c r="D131" s="462"/>
      <c r="E131" s="463"/>
      <c r="F131" s="464"/>
      <c r="G131" s="462"/>
      <c r="H131" s="462"/>
      <c r="I131" s="462"/>
    </row>
    <row r="132" spans="1:9">
      <c r="A132" s="461"/>
      <c r="B132" s="462"/>
      <c r="C132" s="462"/>
      <c r="D132" s="462"/>
      <c r="E132" s="463"/>
      <c r="F132" s="464"/>
      <c r="G132" s="462"/>
      <c r="H132" s="462"/>
      <c r="I132" s="462"/>
    </row>
    <row r="133" spans="1:9">
      <c r="A133" s="461"/>
      <c r="B133" s="462"/>
      <c r="C133" s="462"/>
      <c r="D133" s="462"/>
      <c r="E133" s="463"/>
      <c r="F133" s="464"/>
      <c r="G133" s="462"/>
      <c r="H133" s="462"/>
      <c r="I133" s="462"/>
    </row>
    <row r="134" spans="1:9">
      <c r="A134" s="461"/>
      <c r="B134" s="462"/>
      <c r="C134" s="462"/>
      <c r="D134" s="462"/>
      <c r="E134" s="463"/>
      <c r="F134" s="464"/>
      <c r="G134" s="462"/>
      <c r="H134" s="462"/>
      <c r="I134" s="462"/>
    </row>
    <row r="135" spans="1:9">
      <c r="A135" s="461"/>
      <c r="B135" s="462"/>
      <c r="C135" s="462"/>
      <c r="D135" s="462"/>
      <c r="E135" s="463"/>
      <c r="F135" s="464"/>
      <c r="G135" s="462"/>
      <c r="H135" s="462"/>
      <c r="I135" s="462"/>
    </row>
    <row r="136" spans="1:9">
      <c r="A136" s="461"/>
      <c r="B136" s="462"/>
      <c r="C136" s="462"/>
      <c r="D136" s="462"/>
      <c r="E136" s="463"/>
      <c r="F136" s="464"/>
      <c r="G136" s="462"/>
      <c r="H136" s="462"/>
      <c r="I136" s="462"/>
    </row>
    <row r="137" spans="1:9">
      <c r="A137" s="461"/>
      <c r="B137" s="462"/>
      <c r="C137" s="462"/>
      <c r="D137" s="462"/>
      <c r="E137" s="463"/>
      <c r="F137" s="464"/>
      <c r="G137" s="462"/>
      <c r="H137" s="462"/>
      <c r="I137" s="462"/>
    </row>
    <row r="138" spans="1:9">
      <c r="A138" s="461"/>
      <c r="B138" s="462"/>
      <c r="C138" s="462"/>
      <c r="D138" s="462"/>
      <c r="E138" s="463"/>
      <c r="F138" s="464"/>
      <c r="G138" s="462"/>
      <c r="H138" s="462"/>
      <c r="I138" s="462"/>
    </row>
    <row r="139" spans="1:9">
      <c r="A139" s="461"/>
      <c r="B139" s="462"/>
      <c r="C139" s="462"/>
      <c r="D139" s="462"/>
      <c r="E139" s="463"/>
      <c r="F139" s="464"/>
      <c r="G139" s="462"/>
      <c r="H139" s="462"/>
      <c r="I139" s="462"/>
    </row>
    <row r="140" spans="1:9">
      <c r="A140" s="461"/>
      <c r="B140" s="462"/>
      <c r="C140" s="462"/>
      <c r="D140" s="462"/>
      <c r="E140" s="463"/>
      <c r="F140" s="464"/>
      <c r="G140" s="462"/>
      <c r="H140" s="462"/>
      <c r="I140" s="462"/>
    </row>
    <row r="141" spans="1:9">
      <c r="A141" s="461"/>
      <c r="B141" s="462"/>
      <c r="C141" s="462"/>
      <c r="D141" s="462"/>
      <c r="E141" s="463"/>
      <c r="F141" s="464"/>
      <c r="G141" s="462"/>
      <c r="H141" s="462"/>
      <c r="I141" s="462"/>
    </row>
    <row r="142" spans="1:9">
      <c r="A142" s="461"/>
      <c r="B142" s="462"/>
      <c r="C142" s="462"/>
      <c r="D142" s="462"/>
      <c r="E142" s="463"/>
      <c r="F142" s="464"/>
      <c r="G142" s="462"/>
      <c r="H142" s="462"/>
      <c r="I142" s="462"/>
    </row>
    <row r="143" spans="1:9">
      <c r="A143" s="461"/>
      <c r="B143" s="462"/>
      <c r="C143" s="462"/>
      <c r="D143" s="462"/>
      <c r="E143" s="463"/>
      <c r="F143" s="464"/>
      <c r="G143" s="462"/>
      <c r="H143" s="462"/>
      <c r="I143" s="462"/>
    </row>
    <row r="144" spans="1:9">
      <c r="A144" s="461"/>
      <c r="B144" s="462"/>
      <c r="C144" s="462"/>
      <c r="D144" s="462"/>
      <c r="E144" s="463"/>
      <c r="F144" s="464"/>
      <c r="G144" s="462"/>
      <c r="H144" s="462"/>
      <c r="I144" s="462"/>
    </row>
    <row r="145" spans="1:9">
      <c r="A145" s="461"/>
      <c r="B145" s="462"/>
      <c r="C145" s="462"/>
      <c r="D145" s="462"/>
      <c r="E145" s="463"/>
      <c r="F145" s="464"/>
      <c r="G145" s="462"/>
      <c r="H145" s="462"/>
      <c r="I145" s="462"/>
    </row>
    <row r="146" spans="1:9">
      <c r="A146" s="461"/>
      <c r="B146" s="462"/>
      <c r="C146" s="462"/>
      <c r="D146" s="462"/>
      <c r="E146" s="463"/>
      <c r="F146" s="464"/>
      <c r="G146" s="462"/>
      <c r="H146" s="462"/>
      <c r="I146" s="462"/>
    </row>
    <row r="147" spans="1:9">
      <c r="A147" s="461"/>
      <c r="B147" s="462"/>
      <c r="C147" s="462"/>
      <c r="D147" s="462"/>
      <c r="E147" s="463"/>
      <c r="F147" s="464"/>
      <c r="G147" s="462"/>
      <c r="H147" s="462"/>
      <c r="I147" s="462"/>
    </row>
    <row r="148" spans="1:9">
      <c r="A148" s="461"/>
      <c r="B148" s="462"/>
      <c r="C148" s="462"/>
      <c r="D148" s="462"/>
      <c r="E148" s="463"/>
      <c r="F148" s="464"/>
      <c r="G148" s="462"/>
      <c r="H148" s="462"/>
      <c r="I148" s="462"/>
    </row>
    <row r="149" spans="1:9">
      <c r="A149" s="461"/>
      <c r="B149" s="462"/>
      <c r="C149" s="462"/>
      <c r="D149" s="462"/>
      <c r="E149" s="463"/>
      <c r="F149" s="464"/>
      <c r="G149" s="462"/>
      <c r="H149" s="462"/>
      <c r="I149" s="462"/>
    </row>
    <row r="150" spans="1:9">
      <c r="A150" s="461"/>
      <c r="B150" s="462"/>
      <c r="C150" s="462"/>
      <c r="D150" s="462"/>
      <c r="E150" s="463"/>
      <c r="F150" s="464"/>
      <c r="G150" s="462"/>
      <c r="H150" s="462"/>
      <c r="I150" s="462"/>
    </row>
    <row r="151" spans="1:9">
      <c r="A151" s="461"/>
      <c r="B151" s="462"/>
      <c r="C151" s="462"/>
      <c r="D151" s="462"/>
      <c r="E151" s="463"/>
      <c r="F151" s="464"/>
      <c r="G151" s="462"/>
      <c r="H151" s="462"/>
      <c r="I151" s="462"/>
    </row>
    <row r="152" spans="1:9">
      <c r="A152" s="461"/>
      <c r="B152" s="462"/>
      <c r="C152" s="462"/>
      <c r="D152" s="462"/>
      <c r="E152" s="463"/>
      <c r="F152" s="464"/>
      <c r="G152" s="462"/>
      <c r="H152" s="462"/>
      <c r="I152" s="462"/>
    </row>
    <row r="153" spans="1:9">
      <c r="A153" s="461"/>
      <c r="B153" s="462"/>
      <c r="C153" s="462"/>
      <c r="D153" s="462"/>
      <c r="E153" s="463"/>
      <c r="F153" s="464"/>
      <c r="G153" s="462"/>
      <c r="H153" s="462"/>
      <c r="I153" s="462"/>
    </row>
    <row r="154" spans="1:9">
      <c r="A154" s="461"/>
      <c r="B154" s="462"/>
      <c r="C154" s="462"/>
      <c r="D154" s="462"/>
      <c r="E154" s="463"/>
      <c r="F154" s="464"/>
      <c r="G154" s="462"/>
      <c r="H154" s="462"/>
      <c r="I154" s="462"/>
    </row>
    <row r="155" spans="1:9">
      <c r="A155" s="461"/>
      <c r="B155" s="462"/>
      <c r="C155" s="462"/>
      <c r="D155" s="462"/>
      <c r="E155" s="463"/>
      <c r="F155" s="464"/>
      <c r="G155" s="462"/>
      <c r="H155" s="462"/>
      <c r="I155" s="462"/>
    </row>
    <row r="156" spans="1:9">
      <c r="A156" s="461"/>
      <c r="B156" s="462"/>
      <c r="C156" s="462"/>
      <c r="D156" s="462"/>
      <c r="E156" s="463"/>
      <c r="F156" s="464"/>
      <c r="G156" s="462"/>
      <c r="H156" s="462"/>
      <c r="I156" s="462"/>
    </row>
    <row r="157" spans="1:9">
      <c r="A157" s="461"/>
      <c r="B157" s="462"/>
      <c r="C157" s="462"/>
      <c r="D157" s="462"/>
      <c r="E157" s="463"/>
      <c r="F157" s="464"/>
      <c r="G157" s="462"/>
      <c r="H157" s="462"/>
      <c r="I157" s="462"/>
    </row>
    <row r="158" spans="1:9">
      <c r="A158" s="461"/>
      <c r="B158" s="462"/>
      <c r="C158" s="462"/>
      <c r="D158" s="462"/>
      <c r="E158" s="463"/>
      <c r="F158" s="464"/>
      <c r="G158" s="462"/>
      <c r="H158" s="462"/>
      <c r="I158" s="462"/>
    </row>
    <row r="159" spans="1:9">
      <c r="A159" s="461"/>
      <c r="B159" s="462"/>
      <c r="C159" s="462"/>
      <c r="D159" s="462"/>
      <c r="E159" s="463"/>
      <c r="F159" s="464"/>
      <c r="G159" s="462"/>
      <c r="H159" s="462"/>
      <c r="I159" s="462"/>
    </row>
    <row r="160" spans="1:9">
      <c r="A160" s="461"/>
      <c r="B160" s="462"/>
      <c r="C160" s="462"/>
      <c r="D160" s="462"/>
      <c r="E160" s="463"/>
      <c r="F160" s="464"/>
      <c r="G160" s="462"/>
      <c r="H160" s="462"/>
      <c r="I160" s="462"/>
    </row>
    <row r="161" spans="1:9">
      <c r="A161" s="461"/>
      <c r="B161" s="462"/>
      <c r="C161" s="462"/>
      <c r="D161" s="462"/>
      <c r="E161" s="463"/>
      <c r="F161" s="464"/>
      <c r="G161" s="462"/>
      <c r="H161" s="462"/>
      <c r="I161" s="462"/>
    </row>
    <row r="162" spans="1:9">
      <c r="A162" s="461"/>
      <c r="B162" s="462"/>
      <c r="C162" s="462"/>
      <c r="D162" s="462"/>
      <c r="E162" s="463"/>
      <c r="F162" s="464"/>
      <c r="G162" s="462"/>
      <c r="H162" s="462"/>
      <c r="I162" s="462"/>
    </row>
    <row r="163" spans="1:9">
      <c r="A163" s="461"/>
      <c r="B163" s="462"/>
      <c r="C163" s="462"/>
      <c r="D163" s="462"/>
      <c r="E163" s="463"/>
      <c r="F163" s="464"/>
      <c r="G163" s="462"/>
      <c r="H163" s="462"/>
      <c r="I163" s="462"/>
    </row>
    <row r="164" spans="1:9">
      <c r="A164" s="461"/>
      <c r="B164" s="462"/>
      <c r="C164" s="462"/>
      <c r="D164" s="462"/>
      <c r="E164" s="463"/>
      <c r="F164" s="464"/>
      <c r="G164" s="462"/>
      <c r="H164" s="462"/>
      <c r="I164" s="462"/>
    </row>
    <row r="165" spans="1:9">
      <c r="A165" s="461"/>
      <c r="B165" s="462"/>
      <c r="C165" s="462"/>
      <c r="D165" s="462"/>
      <c r="E165" s="463"/>
      <c r="F165" s="464"/>
      <c r="G165" s="462"/>
      <c r="H165" s="462"/>
      <c r="I165" s="462"/>
    </row>
    <row r="166" spans="1:9">
      <c r="A166" s="461"/>
      <c r="B166" s="462"/>
      <c r="C166" s="462"/>
      <c r="D166" s="462"/>
      <c r="E166" s="463"/>
      <c r="F166" s="464"/>
      <c r="G166" s="462"/>
      <c r="H166" s="462"/>
      <c r="I166" s="462"/>
    </row>
    <row r="167" spans="1:9">
      <c r="A167" s="461"/>
      <c r="B167" s="462"/>
      <c r="C167" s="462"/>
      <c r="D167" s="462"/>
      <c r="E167" s="463"/>
      <c r="F167" s="464"/>
      <c r="G167" s="462"/>
      <c r="H167" s="462"/>
      <c r="I167" s="462"/>
    </row>
    <row r="168" spans="1:9">
      <c r="A168" s="461"/>
      <c r="B168" s="462"/>
      <c r="C168" s="462"/>
      <c r="D168" s="462"/>
      <c r="E168" s="463"/>
      <c r="F168" s="464"/>
      <c r="G168" s="462"/>
      <c r="H168" s="462"/>
      <c r="I168" s="462"/>
    </row>
    <row r="169" spans="1:9">
      <c r="A169" s="461"/>
      <c r="B169" s="462"/>
      <c r="C169" s="462"/>
      <c r="D169" s="462"/>
      <c r="E169" s="463"/>
      <c r="F169" s="464"/>
      <c r="G169" s="462"/>
      <c r="H169" s="462"/>
      <c r="I169" s="462"/>
    </row>
    <row r="170" spans="1:9">
      <c r="A170" s="461"/>
      <c r="B170" s="462"/>
      <c r="C170" s="462"/>
      <c r="D170" s="462"/>
      <c r="E170" s="463"/>
      <c r="F170" s="464"/>
      <c r="G170" s="462"/>
      <c r="H170" s="462"/>
      <c r="I170" s="462"/>
    </row>
    <row r="171" spans="1:9">
      <c r="A171" s="461"/>
      <c r="B171" s="462"/>
      <c r="C171" s="462"/>
      <c r="D171" s="462"/>
      <c r="E171" s="463"/>
      <c r="F171" s="464"/>
      <c r="G171" s="462"/>
      <c r="H171" s="462"/>
      <c r="I171" s="462"/>
    </row>
    <row r="172" spans="1:9">
      <c r="A172" s="461"/>
      <c r="B172" s="462"/>
      <c r="C172" s="462"/>
      <c r="D172" s="462"/>
      <c r="E172" s="463"/>
      <c r="F172" s="464"/>
      <c r="G172" s="462"/>
      <c r="H172" s="462"/>
      <c r="I172" s="462"/>
    </row>
    <row r="173" spans="1:9">
      <c r="A173" s="461"/>
      <c r="B173" s="462"/>
      <c r="C173" s="462"/>
      <c r="D173" s="462"/>
      <c r="E173" s="463"/>
      <c r="F173" s="464"/>
      <c r="G173" s="462"/>
      <c r="H173" s="462"/>
      <c r="I173" s="462"/>
    </row>
    <row r="174" spans="1:9">
      <c r="A174" s="461"/>
      <c r="B174" s="462"/>
      <c r="C174" s="462"/>
      <c r="D174" s="462"/>
      <c r="E174" s="463"/>
      <c r="F174" s="464"/>
      <c r="G174" s="462"/>
      <c r="H174" s="462"/>
      <c r="I174" s="462"/>
    </row>
    <row r="175" spans="1:9">
      <c r="A175" s="461"/>
      <c r="B175" s="462"/>
      <c r="C175" s="462"/>
      <c r="D175" s="462"/>
      <c r="E175" s="463"/>
      <c r="F175" s="464"/>
      <c r="G175" s="462"/>
      <c r="H175" s="462"/>
      <c r="I175" s="462"/>
    </row>
    <row r="176" spans="1:9">
      <c r="A176" s="461"/>
      <c r="B176" s="462"/>
      <c r="C176" s="462"/>
      <c r="D176" s="462"/>
      <c r="E176" s="463"/>
      <c r="F176" s="464"/>
      <c r="G176" s="462"/>
      <c r="H176" s="462"/>
      <c r="I176" s="462"/>
    </row>
    <row r="177" spans="1:9">
      <c r="A177" s="461"/>
      <c r="B177" s="462"/>
      <c r="C177" s="462"/>
      <c r="D177" s="462"/>
      <c r="E177" s="463"/>
      <c r="F177" s="464"/>
      <c r="G177" s="462"/>
      <c r="H177" s="462"/>
      <c r="I177" s="462"/>
    </row>
    <row r="178" spans="1:9">
      <c r="A178" s="461"/>
      <c r="B178" s="462"/>
      <c r="C178" s="462"/>
      <c r="D178" s="462"/>
      <c r="E178" s="463"/>
      <c r="F178" s="464"/>
      <c r="G178" s="462"/>
      <c r="H178" s="462"/>
      <c r="I178" s="462"/>
    </row>
    <row r="179" spans="1:9">
      <c r="A179" s="461"/>
      <c r="B179" s="462"/>
      <c r="C179" s="462"/>
      <c r="D179" s="462"/>
      <c r="E179" s="463"/>
      <c r="F179" s="464"/>
      <c r="G179" s="462"/>
      <c r="H179" s="462"/>
      <c r="I179" s="462"/>
    </row>
    <row r="180" spans="1:9">
      <c r="A180" s="461"/>
      <c r="B180" s="462"/>
      <c r="C180" s="462"/>
      <c r="D180" s="462"/>
      <c r="E180" s="463"/>
      <c r="F180" s="464"/>
      <c r="G180" s="462"/>
      <c r="H180" s="462"/>
      <c r="I180" s="462"/>
    </row>
    <row r="181" spans="1:9">
      <c r="A181" s="461"/>
      <c r="B181" s="462"/>
      <c r="C181" s="462"/>
      <c r="D181" s="462"/>
      <c r="E181" s="463"/>
      <c r="F181" s="464"/>
      <c r="G181" s="462"/>
      <c r="H181" s="462"/>
      <c r="I181" s="462"/>
    </row>
    <row r="182" spans="1:9">
      <c r="A182" s="461"/>
      <c r="B182" s="462"/>
      <c r="C182" s="462"/>
      <c r="D182" s="462"/>
      <c r="E182" s="463"/>
      <c r="F182" s="464"/>
      <c r="G182" s="462"/>
      <c r="H182" s="462"/>
      <c r="I182" s="462"/>
    </row>
    <row r="183" spans="1:9">
      <c r="A183" s="461"/>
      <c r="B183" s="462"/>
      <c r="C183" s="462"/>
      <c r="D183" s="462"/>
      <c r="E183" s="463"/>
      <c r="F183" s="464"/>
      <c r="G183" s="462"/>
      <c r="H183" s="462"/>
      <c r="I183" s="462"/>
    </row>
    <row r="184" spans="1:9">
      <c r="A184" s="461"/>
      <c r="B184" s="462"/>
      <c r="C184" s="462"/>
      <c r="D184" s="462"/>
      <c r="E184" s="463"/>
      <c r="F184" s="464"/>
      <c r="G184" s="462"/>
      <c r="H184" s="462"/>
      <c r="I184" s="462"/>
    </row>
    <row r="185" spans="1:9">
      <c r="A185" s="461"/>
      <c r="B185" s="462"/>
      <c r="C185" s="462"/>
      <c r="D185" s="462"/>
      <c r="E185" s="463"/>
      <c r="F185" s="464"/>
      <c r="G185" s="462"/>
      <c r="H185" s="462"/>
      <c r="I185" s="462"/>
    </row>
    <row r="186" spans="1:9">
      <c r="A186" s="461"/>
      <c r="B186" s="462"/>
      <c r="C186" s="462"/>
      <c r="D186" s="462"/>
      <c r="E186" s="463"/>
      <c r="F186" s="464"/>
      <c r="G186" s="462"/>
      <c r="H186" s="462"/>
      <c r="I186" s="462"/>
    </row>
    <row r="187" spans="1:9">
      <c r="A187" s="461"/>
      <c r="B187" s="462"/>
      <c r="C187" s="462"/>
      <c r="D187" s="462"/>
      <c r="E187" s="463"/>
      <c r="F187" s="464"/>
      <c r="G187" s="462"/>
      <c r="H187" s="462"/>
      <c r="I187" s="462"/>
    </row>
    <row r="188" spans="1:9">
      <c r="A188" s="461"/>
      <c r="B188" s="462"/>
      <c r="C188" s="462"/>
      <c r="D188" s="462"/>
      <c r="E188" s="463"/>
      <c r="F188" s="464"/>
      <c r="G188" s="462"/>
      <c r="H188" s="462"/>
      <c r="I188" s="462"/>
    </row>
    <row r="189" spans="1:9">
      <c r="A189" s="461"/>
      <c r="B189" s="462"/>
      <c r="C189" s="462"/>
      <c r="D189" s="462"/>
      <c r="E189" s="463"/>
      <c r="F189" s="464"/>
      <c r="G189" s="462"/>
      <c r="H189" s="462"/>
      <c r="I189" s="462"/>
    </row>
    <row r="190" spans="1:9">
      <c r="A190" s="461"/>
      <c r="B190" s="462"/>
      <c r="C190" s="462"/>
      <c r="D190" s="462"/>
      <c r="E190" s="463"/>
      <c r="F190" s="464"/>
      <c r="G190" s="462"/>
      <c r="H190" s="462"/>
      <c r="I190" s="462"/>
    </row>
    <row r="191" spans="1:9">
      <c r="A191" s="461"/>
      <c r="B191" s="462"/>
      <c r="C191" s="462"/>
      <c r="D191" s="462"/>
      <c r="E191" s="463"/>
      <c r="F191" s="464"/>
      <c r="G191" s="462"/>
      <c r="H191" s="462"/>
      <c r="I191" s="462"/>
    </row>
    <row r="192" spans="1:9">
      <c r="A192" s="461"/>
      <c r="B192" s="462"/>
      <c r="C192" s="462"/>
      <c r="D192" s="462"/>
      <c r="E192" s="463"/>
      <c r="F192" s="464"/>
      <c r="G192" s="462"/>
      <c r="H192" s="462"/>
      <c r="I192" s="462"/>
    </row>
    <row r="193" spans="1:9">
      <c r="A193" s="461"/>
      <c r="B193" s="462"/>
      <c r="C193" s="462"/>
      <c r="D193" s="462"/>
      <c r="E193" s="463"/>
      <c r="F193" s="464"/>
      <c r="G193" s="462"/>
      <c r="H193" s="462"/>
      <c r="I193" s="462"/>
    </row>
    <row r="194" spans="1:9">
      <c r="A194" s="461"/>
      <c r="B194" s="462"/>
      <c r="C194" s="462"/>
      <c r="D194" s="462"/>
      <c r="E194" s="463"/>
      <c r="F194" s="464"/>
      <c r="G194" s="462"/>
      <c r="H194" s="462"/>
      <c r="I194" s="462"/>
    </row>
    <row r="195" spans="1:9">
      <c r="A195" s="461"/>
      <c r="B195" s="462"/>
      <c r="C195" s="462"/>
      <c r="D195" s="462"/>
      <c r="E195" s="463"/>
      <c r="F195" s="464"/>
      <c r="G195" s="462"/>
      <c r="H195" s="462"/>
      <c r="I195" s="462"/>
    </row>
    <row r="196" spans="1:9">
      <c r="A196" s="461"/>
      <c r="B196" s="462"/>
      <c r="C196" s="462"/>
      <c r="D196" s="462"/>
      <c r="E196" s="463"/>
      <c r="F196" s="464"/>
      <c r="G196" s="462"/>
      <c r="H196" s="462"/>
      <c r="I196" s="462"/>
    </row>
    <row r="197" spans="1:9">
      <c r="A197" s="461"/>
      <c r="B197" s="462"/>
      <c r="C197" s="462"/>
      <c r="D197" s="462"/>
      <c r="E197" s="463"/>
      <c r="F197" s="464"/>
      <c r="G197" s="462"/>
      <c r="H197" s="462"/>
      <c r="I197" s="462"/>
    </row>
    <row r="198" spans="1:9">
      <c r="A198" s="461"/>
      <c r="B198" s="462"/>
      <c r="C198" s="462"/>
      <c r="D198" s="462"/>
      <c r="E198" s="463"/>
      <c r="F198" s="464"/>
      <c r="G198" s="462"/>
      <c r="H198" s="462"/>
      <c r="I198" s="462"/>
    </row>
    <row r="199" spans="1:9">
      <c r="A199" s="461"/>
      <c r="B199" s="462"/>
      <c r="C199" s="462"/>
      <c r="D199" s="462"/>
      <c r="E199" s="463"/>
      <c r="F199" s="464"/>
      <c r="G199" s="462"/>
      <c r="H199" s="462"/>
      <c r="I199" s="462"/>
    </row>
    <row r="200" spans="1:9">
      <c r="A200" s="461"/>
      <c r="B200" s="462"/>
      <c r="C200" s="462"/>
      <c r="D200" s="462"/>
      <c r="E200" s="463"/>
      <c r="F200" s="464"/>
      <c r="G200" s="462"/>
      <c r="H200" s="462"/>
      <c r="I200" s="462"/>
    </row>
    <row r="201" spans="1:9">
      <c r="A201" s="461"/>
      <c r="B201" s="462"/>
      <c r="C201" s="462"/>
      <c r="D201" s="462"/>
      <c r="E201" s="463"/>
      <c r="F201" s="464"/>
      <c r="G201" s="462"/>
      <c r="H201" s="462"/>
      <c r="I201" s="462"/>
    </row>
    <row r="202" spans="1:9">
      <c r="A202" s="461"/>
      <c r="B202" s="462"/>
      <c r="C202" s="462"/>
      <c r="D202" s="462"/>
      <c r="E202" s="463"/>
      <c r="F202" s="464"/>
      <c r="G202" s="462"/>
      <c r="H202" s="462"/>
      <c r="I202" s="462"/>
    </row>
    <row r="203" spans="1:9">
      <c r="A203" s="461"/>
      <c r="B203" s="462"/>
      <c r="C203" s="462"/>
      <c r="D203" s="462"/>
      <c r="E203" s="463"/>
      <c r="F203" s="464"/>
      <c r="G203" s="462"/>
      <c r="H203" s="462"/>
      <c r="I203" s="462"/>
    </row>
    <row r="204" spans="1:9">
      <c r="A204" s="461"/>
      <c r="B204" s="462"/>
      <c r="C204" s="462"/>
      <c r="D204" s="462"/>
      <c r="E204" s="463"/>
      <c r="F204" s="464"/>
      <c r="G204" s="462"/>
      <c r="H204" s="462"/>
      <c r="I204" s="462"/>
    </row>
    <row r="205" spans="1:9">
      <c r="A205" s="461"/>
      <c r="B205" s="462"/>
      <c r="C205" s="462"/>
      <c r="D205" s="462"/>
      <c r="E205" s="463"/>
      <c r="F205" s="464"/>
      <c r="G205" s="462"/>
      <c r="H205" s="462"/>
      <c r="I205" s="462"/>
    </row>
    <row r="206" spans="1:9">
      <c r="A206" s="461"/>
      <c r="B206" s="462"/>
      <c r="C206" s="462"/>
      <c r="D206" s="462"/>
      <c r="E206" s="463"/>
      <c r="F206" s="464"/>
      <c r="G206" s="462"/>
      <c r="H206" s="462"/>
      <c r="I206" s="462"/>
    </row>
    <row r="207" spans="1:9">
      <c r="A207" s="461"/>
      <c r="B207" s="462"/>
      <c r="C207" s="462"/>
      <c r="D207" s="462"/>
      <c r="E207" s="463"/>
      <c r="F207" s="464"/>
      <c r="G207" s="462"/>
      <c r="H207" s="462"/>
      <c r="I207" s="462"/>
    </row>
    <row r="208" spans="1:9">
      <c r="A208" s="461"/>
      <c r="B208" s="462"/>
      <c r="C208" s="462"/>
      <c r="D208" s="462"/>
      <c r="E208" s="463"/>
      <c r="F208" s="464"/>
      <c r="G208" s="462"/>
      <c r="H208" s="462"/>
      <c r="I208" s="462"/>
    </row>
    <row r="209" spans="1:9">
      <c r="A209" s="461"/>
      <c r="B209" s="462"/>
      <c r="C209" s="462"/>
      <c r="D209" s="462"/>
      <c r="E209" s="463"/>
      <c r="F209" s="464"/>
      <c r="G209" s="462"/>
      <c r="H209" s="462"/>
      <c r="I209" s="462"/>
    </row>
    <row r="210" spans="1:9">
      <c r="A210" s="461"/>
      <c r="B210" s="462"/>
      <c r="C210" s="462"/>
      <c r="D210" s="462"/>
      <c r="E210" s="463"/>
      <c r="F210" s="464"/>
      <c r="G210" s="462"/>
      <c r="H210" s="462"/>
      <c r="I210" s="462"/>
    </row>
    <row r="211" spans="1:9">
      <c r="A211" s="461"/>
      <c r="B211" s="462"/>
      <c r="C211" s="462"/>
      <c r="D211" s="462"/>
      <c r="E211" s="463"/>
      <c r="F211" s="464"/>
      <c r="G211" s="462"/>
      <c r="H211" s="462"/>
      <c r="I211" s="462"/>
    </row>
    <row r="212" spans="1:9">
      <c r="A212" s="461"/>
      <c r="B212" s="462"/>
      <c r="C212" s="462"/>
      <c r="D212" s="462"/>
      <c r="E212" s="463"/>
      <c r="F212" s="464"/>
      <c r="G212" s="462"/>
      <c r="H212" s="462"/>
      <c r="I212" s="462"/>
    </row>
    <row r="213" spans="1:9">
      <c r="A213" s="461"/>
      <c r="B213" s="462"/>
      <c r="C213" s="462"/>
      <c r="D213" s="462"/>
      <c r="E213" s="463"/>
      <c r="F213" s="464"/>
      <c r="G213" s="462"/>
      <c r="H213" s="462"/>
      <c r="I213" s="462"/>
    </row>
    <row r="214" spans="1:9">
      <c r="A214" s="461"/>
      <c r="B214" s="462"/>
      <c r="C214" s="462"/>
      <c r="D214" s="462"/>
      <c r="E214" s="463"/>
      <c r="F214" s="464"/>
      <c r="G214" s="462"/>
      <c r="H214" s="462"/>
      <c r="I214" s="462"/>
    </row>
    <row r="215" spans="1:9">
      <c r="A215" s="461"/>
      <c r="B215" s="462"/>
      <c r="C215" s="462"/>
      <c r="D215" s="462"/>
      <c r="E215" s="463"/>
      <c r="F215" s="464"/>
      <c r="G215" s="462"/>
      <c r="H215" s="462"/>
      <c r="I215" s="462"/>
    </row>
    <row r="216" spans="1:9">
      <c r="A216" s="461"/>
      <c r="B216" s="462"/>
      <c r="C216" s="462"/>
      <c r="D216" s="462"/>
      <c r="E216" s="463"/>
      <c r="F216" s="464"/>
      <c r="G216" s="462"/>
      <c r="H216" s="462"/>
      <c r="I216" s="462"/>
    </row>
    <row r="217" spans="1:9">
      <c r="A217" s="461"/>
      <c r="B217" s="462"/>
      <c r="C217" s="462"/>
      <c r="D217" s="462"/>
      <c r="E217" s="463"/>
      <c r="F217" s="464"/>
      <c r="G217" s="462"/>
      <c r="H217" s="462"/>
      <c r="I217" s="462"/>
    </row>
    <row r="218" spans="1:9">
      <c r="A218" s="461"/>
      <c r="B218" s="462"/>
      <c r="C218" s="462"/>
      <c r="D218" s="462"/>
      <c r="E218" s="463"/>
      <c r="F218" s="464"/>
      <c r="G218" s="462"/>
      <c r="H218" s="462"/>
      <c r="I218" s="462"/>
    </row>
    <row r="219" spans="1:9">
      <c r="A219" s="461"/>
      <c r="B219" s="462"/>
      <c r="C219" s="462"/>
      <c r="D219" s="462"/>
      <c r="E219" s="463"/>
      <c r="F219" s="464"/>
      <c r="G219" s="462"/>
      <c r="H219" s="462"/>
      <c r="I219" s="462"/>
    </row>
    <row r="220" spans="1:9">
      <c r="A220" s="461"/>
      <c r="B220" s="462"/>
      <c r="C220" s="462"/>
      <c r="D220" s="462"/>
      <c r="E220" s="463"/>
      <c r="F220" s="464"/>
      <c r="G220" s="462"/>
      <c r="H220" s="462"/>
      <c r="I220" s="462"/>
    </row>
    <row r="221" spans="1:9">
      <c r="A221" s="461"/>
      <c r="B221" s="462"/>
      <c r="C221" s="462"/>
      <c r="D221" s="462"/>
      <c r="E221" s="463"/>
      <c r="F221" s="464"/>
      <c r="G221" s="462"/>
      <c r="H221" s="462"/>
      <c r="I221" s="462"/>
    </row>
    <row r="222" spans="1:9">
      <c r="A222" s="461"/>
      <c r="B222" s="462"/>
      <c r="C222" s="462"/>
      <c r="D222" s="462"/>
      <c r="E222" s="463"/>
      <c r="F222" s="464"/>
      <c r="G222" s="462"/>
      <c r="H222" s="462"/>
      <c r="I222" s="462"/>
    </row>
    <row r="223" spans="1:9">
      <c r="A223" s="461"/>
      <c r="B223" s="462"/>
      <c r="C223" s="462"/>
      <c r="D223" s="462"/>
      <c r="E223" s="463"/>
      <c r="F223" s="464"/>
      <c r="G223" s="462"/>
      <c r="H223" s="462"/>
      <c r="I223" s="462"/>
    </row>
    <row r="224" spans="1:9">
      <c r="A224" s="461"/>
      <c r="B224" s="462"/>
      <c r="C224" s="462"/>
      <c r="D224" s="462"/>
      <c r="E224" s="463"/>
      <c r="F224" s="464"/>
      <c r="G224" s="462"/>
      <c r="H224" s="462"/>
      <c r="I224" s="462"/>
    </row>
    <row r="225" spans="1:9">
      <c r="A225" s="461"/>
      <c r="B225" s="462"/>
      <c r="C225" s="462"/>
      <c r="D225" s="462"/>
      <c r="E225" s="463"/>
      <c r="F225" s="464"/>
      <c r="G225" s="462"/>
      <c r="H225" s="462"/>
      <c r="I225" s="462"/>
    </row>
    <row r="226" spans="1:9">
      <c r="A226" s="461"/>
      <c r="B226" s="462"/>
      <c r="C226" s="462"/>
      <c r="D226" s="462"/>
      <c r="E226" s="463"/>
      <c r="F226" s="464"/>
      <c r="G226" s="462"/>
      <c r="H226" s="462"/>
      <c r="I226" s="462"/>
    </row>
    <row r="227" spans="1:9">
      <c r="A227" s="461"/>
      <c r="B227" s="462"/>
      <c r="C227" s="462"/>
      <c r="D227" s="462"/>
      <c r="E227" s="463"/>
      <c r="F227" s="464"/>
      <c r="G227" s="462"/>
      <c r="H227" s="462"/>
      <c r="I227" s="462"/>
    </row>
    <row r="228" spans="1:9">
      <c r="A228" s="461"/>
      <c r="B228" s="462"/>
      <c r="C228" s="462"/>
      <c r="D228" s="462"/>
      <c r="E228" s="463"/>
      <c r="F228" s="464"/>
      <c r="G228" s="462"/>
      <c r="H228" s="462"/>
      <c r="I228" s="462"/>
    </row>
    <row r="229" spans="1:9">
      <c r="A229" s="461"/>
      <c r="B229" s="462"/>
      <c r="C229" s="462"/>
      <c r="D229" s="462"/>
      <c r="E229" s="463"/>
      <c r="F229" s="464"/>
      <c r="G229" s="462"/>
      <c r="H229" s="462"/>
      <c r="I229" s="462"/>
    </row>
    <row r="230" spans="1:9">
      <c r="A230" s="461"/>
      <c r="B230" s="462"/>
      <c r="C230" s="462"/>
      <c r="D230" s="462"/>
      <c r="E230" s="463"/>
      <c r="F230" s="464"/>
      <c r="G230" s="462"/>
      <c r="H230" s="462"/>
      <c r="I230" s="462"/>
    </row>
    <row r="231" spans="1:9">
      <c r="A231" s="461"/>
      <c r="B231" s="462"/>
      <c r="C231" s="462"/>
      <c r="D231" s="462"/>
      <c r="E231" s="463"/>
      <c r="F231" s="464"/>
      <c r="G231" s="462"/>
      <c r="H231" s="462"/>
      <c r="I231" s="462"/>
    </row>
    <row r="232" spans="1:9">
      <c r="A232" s="461"/>
      <c r="B232" s="462"/>
      <c r="C232" s="462"/>
      <c r="D232" s="462"/>
      <c r="E232" s="463"/>
      <c r="F232" s="464"/>
      <c r="G232" s="462"/>
      <c r="H232" s="462"/>
      <c r="I232" s="462"/>
    </row>
    <row r="233" spans="1:9">
      <c r="A233" s="461"/>
      <c r="B233" s="462"/>
      <c r="C233" s="462"/>
      <c r="D233" s="462"/>
      <c r="E233" s="463"/>
      <c r="F233" s="464"/>
      <c r="G233" s="462"/>
      <c r="H233" s="462"/>
      <c r="I233" s="462"/>
    </row>
    <row r="234" spans="1:9">
      <c r="A234" s="461"/>
      <c r="B234" s="462"/>
      <c r="C234" s="462"/>
      <c r="D234" s="462"/>
      <c r="E234" s="463"/>
      <c r="F234" s="464"/>
      <c r="G234" s="462"/>
      <c r="H234" s="462"/>
      <c r="I234" s="462"/>
    </row>
    <row r="235" spans="1:9">
      <c r="A235" s="461"/>
      <c r="B235" s="462"/>
      <c r="C235" s="462"/>
      <c r="D235" s="462"/>
      <c r="E235" s="463"/>
      <c r="F235" s="464"/>
      <c r="G235" s="462"/>
      <c r="H235" s="462"/>
      <c r="I235" s="462"/>
    </row>
    <row r="236" spans="1:9">
      <c r="A236" s="461"/>
      <c r="B236" s="462"/>
      <c r="C236" s="462"/>
      <c r="D236" s="462"/>
      <c r="E236" s="463"/>
      <c r="F236" s="464"/>
      <c r="G236" s="462"/>
      <c r="H236" s="462"/>
      <c r="I236" s="462"/>
    </row>
    <row r="237" spans="1:9">
      <c r="A237" s="461"/>
      <c r="B237" s="462"/>
      <c r="C237" s="462"/>
      <c r="D237" s="462"/>
      <c r="E237" s="463"/>
      <c r="F237" s="464"/>
      <c r="G237" s="462"/>
      <c r="H237" s="462"/>
      <c r="I237" s="462"/>
    </row>
    <row r="238" spans="1:9">
      <c r="A238" s="461"/>
      <c r="B238" s="462"/>
      <c r="C238" s="462"/>
      <c r="D238" s="462"/>
      <c r="E238" s="463"/>
      <c r="F238" s="464"/>
      <c r="G238" s="462"/>
      <c r="H238" s="462"/>
      <c r="I238" s="462"/>
    </row>
    <row r="239" spans="1:9">
      <c r="A239" s="461"/>
      <c r="B239" s="462"/>
      <c r="C239" s="462"/>
      <c r="D239" s="462"/>
      <c r="E239" s="463"/>
      <c r="F239" s="464"/>
      <c r="G239" s="462"/>
      <c r="H239" s="462"/>
      <c r="I239" s="462"/>
    </row>
    <row r="240" spans="1:9">
      <c r="A240" s="461"/>
      <c r="B240" s="462"/>
      <c r="C240" s="462"/>
      <c r="D240" s="462"/>
      <c r="E240" s="463"/>
      <c r="F240" s="464"/>
      <c r="G240" s="462"/>
      <c r="H240" s="462"/>
      <c r="I240" s="462"/>
    </row>
    <row r="241" spans="1:9">
      <c r="A241" s="461"/>
      <c r="B241" s="462"/>
      <c r="C241" s="462"/>
      <c r="D241" s="462"/>
      <c r="E241" s="463"/>
      <c r="F241" s="464"/>
      <c r="G241" s="462"/>
      <c r="H241" s="462"/>
      <c r="I241" s="462"/>
    </row>
    <row r="242" spans="1:9">
      <c r="A242" s="461"/>
      <c r="B242" s="462"/>
      <c r="C242" s="462"/>
      <c r="D242" s="462"/>
      <c r="E242" s="463"/>
      <c r="F242" s="464"/>
      <c r="G242" s="462"/>
      <c r="H242" s="462"/>
      <c r="I242" s="462"/>
    </row>
    <row r="243" spans="1:9">
      <c r="A243" s="461"/>
      <c r="B243" s="462"/>
      <c r="C243" s="462"/>
      <c r="D243" s="462"/>
      <c r="E243" s="463"/>
      <c r="F243" s="464"/>
      <c r="G243" s="462"/>
      <c r="H243" s="462"/>
      <c r="I243" s="462"/>
    </row>
    <row r="244" spans="1:9">
      <c r="A244" s="461"/>
      <c r="B244" s="462"/>
      <c r="C244" s="462"/>
      <c r="D244" s="462"/>
      <c r="E244" s="463"/>
      <c r="F244" s="464"/>
      <c r="G244" s="462"/>
      <c r="H244" s="462"/>
      <c r="I244" s="462"/>
    </row>
    <row r="245" spans="1:9">
      <c r="A245" s="461"/>
      <c r="B245" s="462"/>
      <c r="C245" s="462"/>
      <c r="D245" s="462"/>
      <c r="E245" s="463"/>
      <c r="F245" s="464"/>
      <c r="G245" s="462"/>
      <c r="H245" s="462"/>
      <c r="I245" s="462"/>
    </row>
    <row r="246" spans="1:9">
      <c r="A246" s="461"/>
      <c r="B246" s="462"/>
      <c r="C246" s="462"/>
      <c r="D246" s="462"/>
      <c r="E246" s="463"/>
      <c r="F246" s="464"/>
      <c r="G246" s="462"/>
      <c r="H246" s="462"/>
      <c r="I246" s="462"/>
    </row>
    <row r="247" spans="1:9">
      <c r="A247" s="461"/>
      <c r="B247" s="462"/>
      <c r="C247" s="462"/>
      <c r="D247" s="462"/>
      <c r="E247" s="463"/>
      <c r="F247" s="464"/>
      <c r="G247" s="462"/>
      <c r="H247" s="462"/>
      <c r="I247" s="462"/>
    </row>
    <row r="248" spans="1:9">
      <c r="A248" s="461"/>
      <c r="B248" s="462"/>
      <c r="C248" s="462"/>
      <c r="D248" s="462"/>
      <c r="E248" s="463"/>
      <c r="F248" s="464"/>
      <c r="G248" s="462"/>
      <c r="H248" s="462"/>
      <c r="I248" s="462"/>
    </row>
    <row r="249" spans="1:9">
      <c r="A249" s="461"/>
      <c r="B249" s="462"/>
      <c r="C249" s="462"/>
      <c r="D249" s="462"/>
      <c r="E249" s="463"/>
      <c r="F249" s="464"/>
      <c r="G249" s="462"/>
      <c r="H249" s="462"/>
      <c r="I249" s="462"/>
    </row>
    <row r="250" spans="1:9">
      <c r="A250" s="461"/>
      <c r="B250" s="462"/>
      <c r="C250" s="462"/>
      <c r="D250" s="462"/>
      <c r="E250" s="463"/>
      <c r="F250" s="464"/>
      <c r="G250" s="462"/>
      <c r="H250" s="462"/>
      <c r="I250" s="462"/>
    </row>
    <row r="251" spans="1:9">
      <c r="A251" s="461"/>
      <c r="B251" s="462"/>
      <c r="C251" s="462"/>
      <c r="D251" s="462"/>
      <c r="E251" s="463"/>
      <c r="F251" s="464"/>
      <c r="G251" s="462"/>
      <c r="H251" s="462"/>
      <c r="I251" s="462"/>
    </row>
    <row r="252" spans="1:9">
      <c r="A252" s="461"/>
      <c r="B252" s="462"/>
      <c r="C252" s="462"/>
      <c r="D252" s="462"/>
      <c r="E252" s="463"/>
      <c r="F252" s="464"/>
      <c r="G252" s="462"/>
      <c r="H252" s="462"/>
      <c r="I252" s="462"/>
    </row>
    <row r="253" spans="1:9">
      <c r="A253" s="461"/>
      <c r="B253" s="462"/>
      <c r="C253" s="462"/>
      <c r="D253" s="462"/>
      <c r="E253" s="463"/>
      <c r="F253" s="464"/>
      <c r="G253" s="462"/>
      <c r="H253" s="462"/>
      <c r="I253" s="462"/>
    </row>
    <row r="254" spans="1:9">
      <c r="A254" s="461"/>
      <c r="B254" s="462"/>
      <c r="C254" s="462"/>
      <c r="D254" s="462"/>
      <c r="E254" s="463"/>
      <c r="F254" s="464"/>
      <c r="G254" s="462"/>
      <c r="H254" s="462"/>
      <c r="I254" s="462"/>
    </row>
    <row r="255" spans="1:9">
      <c r="A255" s="461"/>
      <c r="B255" s="462"/>
      <c r="C255" s="462"/>
      <c r="D255" s="462"/>
      <c r="E255" s="463"/>
      <c r="F255" s="464"/>
      <c r="G255" s="462"/>
      <c r="H255" s="462"/>
      <c r="I255" s="462"/>
    </row>
    <row r="256" spans="1:9">
      <c r="A256" s="461"/>
      <c r="B256" s="462"/>
      <c r="C256" s="462"/>
      <c r="D256" s="462"/>
      <c r="E256" s="463"/>
      <c r="F256" s="464"/>
      <c r="G256" s="462"/>
      <c r="H256" s="462"/>
      <c r="I256" s="462"/>
    </row>
    <row r="257" spans="1:9">
      <c r="A257" s="461"/>
      <c r="B257" s="462"/>
      <c r="C257" s="462"/>
      <c r="D257" s="462"/>
      <c r="E257" s="463"/>
      <c r="F257" s="464"/>
      <c r="G257" s="462"/>
      <c r="H257" s="462"/>
      <c r="I257" s="462"/>
    </row>
    <row r="258" spans="1:9">
      <c r="A258" s="461"/>
      <c r="B258" s="462"/>
      <c r="C258" s="462"/>
      <c r="D258" s="462"/>
      <c r="E258" s="463"/>
      <c r="F258" s="464"/>
      <c r="G258" s="462"/>
      <c r="H258" s="462"/>
      <c r="I258" s="462"/>
    </row>
    <row r="259" spans="1:9">
      <c r="A259" s="461"/>
      <c r="B259" s="462"/>
      <c r="C259" s="462"/>
      <c r="D259" s="462"/>
      <c r="E259" s="463"/>
      <c r="F259" s="464"/>
      <c r="G259" s="462"/>
      <c r="H259" s="462"/>
      <c r="I259" s="462"/>
    </row>
    <row r="260" spans="1:9">
      <c r="A260" s="461"/>
      <c r="B260" s="462"/>
      <c r="C260" s="462"/>
      <c r="D260" s="462"/>
      <c r="E260" s="463"/>
      <c r="F260" s="464"/>
      <c r="G260" s="462"/>
      <c r="H260" s="462"/>
      <c r="I260" s="462"/>
    </row>
    <row r="261" spans="1:9">
      <c r="A261" s="461"/>
      <c r="B261" s="462"/>
      <c r="C261" s="462"/>
      <c r="D261" s="462"/>
      <c r="E261" s="463"/>
      <c r="F261" s="464"/>
      <c r="G261" s="462"/>
      <c r="H261" s="462"/>
      <c r="I261" s="462"/>
    </row>
    <row r="262" spans="1:9">
      <c r="A262" s="461"/>
      <c r="B262" s="462"/>
      <c r="C262" s="462"/>
      <c r="D262" s="462"/>
      <c r="E262" s="463"/>
      <c r="F262" s="464"/>
      <c r="G262" s="462"/>
      <c r="H262" s="462"/>
      <c r="I262" s="462"/>
    </row>
    <row r="263" spans="1:9">
      <c r="A263" s="461"/>
      <c r="B263" s="462"/>
      <c r="C263" s="462"/>
      <c r="D263" s="462"/>
      <c r="E263" s="463"/>
      <c r="F263" s="464"/>
      <c r="G263" s="462"/>
      <c r="H263" s="462"/>
      <c r="I263" s="462"/>
    </row>
    <row r="264" spans="1:9">
      <c r="A264" s="461"/>
      <c r="B264" s="462"/>
      <c r="C264" s="462"/>
      <c r="D264" s="462"/>
      <c r="E264" s="463"/>
      <c r="F264" s="464"/>
      <c r="G264" s="462"/>
      <c r="H264" s="462"/>
      <c r="I264" s="462"/>
    </row>
    <row r="265" spans="1:9">
      <c r="A265" s="461"/>
      <c r="B265" s="462"/>
      <c r="C265" s="462"/>
      <c r="D265" s="462"/>
      <c r="E265" s="463"/>
      <c r="F265" s="464"/>
      <c r="G265" s="462"/>
      <c r="H265" s="462"/>
      <c r="I265" s="462"/>
    </row>
    <row r="266" spans="1:9">
      <c r="A266" s="461"/>
      <c r="B266" s="462"/>
      <c r="C266" s="462"/>
      <c r="D266" s="462"/>
      <c r="E266" s="463"/>
      <c r="F266" s="464"/>
      <c r="G266" s="462"/>
      <c r="H266" s="462"/>
      <c r="I266" s="462"/>
    </row>
    <row r="267" spans="1:9">
      <c r="A267" s="461"/>
      <c r="B267" s="462"/>
      <c r="C267" s="462"/>
      <c r="D267" s="462"/>
      <c r="E267" s="463"/>
      <c r="F267" s="464"/>
      <c r="G267" s="462"/>
      <c r="H267" s="462"/>
      <c r="I267" s="462"/>
    </row>
    <row r="268" spans="1:9">
      <c r="A268" s="461"/>
      <c r="B268" s="462"/>
      <c r="C268" s="462"/>
      <c r="D268" s="462"/>
      <c r="E268" s="463"/>
      <c r="F268" s="464"/>
      <c r="G268" s="462"/>
      <c r="H268" s="462"/>
      <c r="I268" s="462"/>
    </row>
    <row r="269" spans="1:9">
      <c r="A269" s="461"/>
      <c r="B269" s="462"/>
      <c r="C269" s="462"/>
      <c r="D269" s="462"/>
      <c r="E269" s="463"/>
      <c r="F269" s="464"/>
      <c r="G269" s="462"/>
      <c r="H269" s="462"/>
      <c r="I269" s="462"/>
    </row>
    <row r="270" spans="1:9">
      <c r="A270" s="461"/>
      <c r="B270" s="462"/>
      <c r="C270" s="462"/>
      <c r="D270" s="462"/>
      <c r="E270" s="463"/>
      <c r="F270" s="464"/>
      <c r="G270" s="462"/>
      <c r="H270" s="462"/>
      <c r="I270" s="462"/>
    </row>
    <row r="271" spans="1:9">
      <c r="A271" s="461"/>
      <c r="B271" s="462"/>
      <c r="C271" s="462"/>
      <c r="D271" s="462"/>
      <c r="E271" s="463"/>
      <c r="F271" s="464"/>
      <c r="G271" s="462"/>
      <c r="H271" s="462"/>
      <c r="I271" s="462"/>
    </row>
    <row r="272" spans="1:9">
      <c r="A272" s="461"/>
      <c r="B272" s="462"/>
      <c r="C272" s="462"/>
      <c r="D272" s="462"/>
      <c r="E272" s="463"/>
      <c r="F272" s="464"/>
      <c r="G272" s="462"/>
      <c r="H272" s="462"/>
      <c r="I272" s="462"/>
    </row>
    <row r="273" spans="1:9">
      <c r="A273" s="461"/>
      <c r="B273" s="462"/>
      <c r="C273" s="462"/>
      <c r="D273" s="462"/>
      <c r="E273" s="463"/>
      <c r="F273" s="464"/>
      <c r="G273" s="462"/>
      <c r="H273" s="462"/>
      <c r="I273" s="462"/>
    </row>
    <row r="274" spans="1:9">
      <c r="A274" s="461"/>
      <c r="B274" s="462"/>
      <c r="C274" s="462"/>
      <c r="D274" s="462"/>
      <c r="E274" s="463"/>
      <c r="F274" s="464"/>
      <c r="G274" s="462"/>
      <c r="H274" s="462"/>
      <c r="I274" s="462"/>
    </row>
    <row r="275" spans="1:9">
      <c r="A275" s="461"/>
      <c r="B275" s="462"/>
      <c r="C275" s="462"/>
      <c r="D275" s="462"/>
      <c r="E275" s="463"/>
      <c r="F275" s="464"/>
      <c r="G275" s="462"/>
      <c r="H275" s="462"/>
      <c r="I275" s="462"/>
    </row>
    <row r="276" spans="1:9">
      <c r="A276" s="461"/>
      <c r="B276" s="462"/>
      <c r="C276" s="462"/>
      <c r="D276" s="462"/>
      <c r="E276" s="463"/>
      <c r="F276" s="464"/>
      <c r="G276" s="462"/>
      <c r="H276" s="462"/>
      <c r="I276" s="462"/>
    </row>
    <row r="277" spans="1:9">
      <c r="A277" s="461"/>
      <c r="B277" s="462"/>
      <c r="C277" s="462"/>
      <c r="D277" s="462"/>
      <c r="E277" s="463"/>
      <c r="F277" s="464"/>
      <c r="G277" s="462"/>
      <c r="H277" s="462"/>
      <c r="I277" s="462"/>
    </row>
    <row r="278" spans="1:9">
      <c r="A278" s="461"/>
      <c r="B278" s="462"/>
      <c r="C278" s="462"/>
      <c r="D278" s="462"/>
      <c r="E278" s="463"/>
      <c r="F278" s="464"/>
      <c r="G278" s="462"/>
      <c r="H278" s="462"/>
      <c r="I278" s="462"/>
    </row>
    <row r="279" spans="1:9">
      <c r="A279" s="461"/>
      <c r="B279" s="462"/>
      <c r="C279" s="462"/>
      <c r="D279" s="462"/>
      <c r="E279" s="463"/>
      <c r="F279" s="464"/>
      <c r="G279" s="462"/>
      <c r="H279" s="462"/>
      <c r="I279" s="462"/>
    </row>
    <row r="280" spans="1:9">
      <c r="A280" s="461"/>
      <c r="B280" s="462"/>
      <c r="C280" s="462"/>
      <c r="D280" s="462"/>
      <c r="E280" s="463"/>
      <c r="F280" s="464"/>
      <c r="G280" s="462"/>
      <c r="H280" s="462"/>
      <c r="I280" s="462"/>
    </row>
    <row r="281" spans="1:9">
      <c r="A281" s="461"/>
      <c r="B281" s="462"/>
      <c r="C281" s="462"/>
      <c r="D281" s="462"/>
      <c r="E281" s="463"/>
      <c r="F281" s="464"/>
      <c r="G281" s="462"/>
      <c r="H281" s="462"/>
      <c r="I281" s="462"/>
    </row>
    <row r="282" spans="1:9">
      <c r="A282" s="461"/>
      <c r="B282" s="462"/>
      <c r="C282" s="462"/>
      <c r="D282" s="462"/>
      <c r="E282" s="463"/>
      <c r="F282" s="464"/>
      <c r="G282" s="462"/>
      <c r="H282" s="462"/>
      <c r="I282" s="462"/>
    </row>
    <row r="283" spans="1:9">
      <c r="A283" s="461"/>
      <c r="B283" s="462"/>
      <c r="C283" s="462"/>
      <c r="D283" s="462"/>
      <c r="E283" s="463"/>
      <c r="F283" s="464"/>
      <c r="G283" s="462"/>
      <c r="H283" s="462"/>
      <c r="I283" s="462"/>
    </row>
    <row r="284" spans="1:9">
      <c r="A284" s="461"/>
      <c r="B284" s="462"/>
      <c r="C284" s="462"/>
      <c r="D284" s="462"/>
      <c r="E284" s="463"/>
      <c r="F284" s="464"/>
      <c r="G284" s="462"/>
      <c r="H284" s="462"/>
      <c r="I284" s="462"/>
    </row>
    <row r="285" spans="1:9">
      <c r="A285" s="461"/>
      <c r="B285" s="462"/>
      <c r="C285" s="462"/>
      <c r="D285" s="462"/>
      <c r="E285" s="463"/>
      <c r="F285" s="464"/>
      <c r="G285" s="462"/>
      <c r="H285" s="462"/>
      <c r="I285" s="462"/>
    </row>
    <row r="286" spans="1:9">
      <c r="A286" s="461"/>
      <c r="B286" s="462"/>
      <c r="C286" s="462"/>
      <c r="D286" s="462"/>
      <c r="E286" s="463"/>
      <c r="F286" s="464"/>
      <c r="G286" s="462"/>
      <c r="H286" s="462"/>
      <c r="I286" s="462"/>
    </row>
    <row r="287" spans="1:9">
      <c r="A287" s="461"/>
      <c r="B287" s="462"/>
      <c r="C287" s="462"/>
      <c r="D287" s="462"/>
      <c r="E287" s="463"/>
      <c r="F287" s="464"/>
      <c r="G287" s="462"/>
      <c r="H287" s="462"/>
      <c r="I287" s="462"/>
    </row>
    <row r="288" spans="1:9">
      <c r="A288" s="461"/>
      <c r="B288" s="462"/>
      <c r="C288" s="462"/>
      <c r="D288" s="462"/>
      <c r="E288" s="463"/>
      <c r="F288" s="464"/>
      <c r="G288" s="462"/>
      <c r="H288" s="462"/>
      <c r="I288" s="462"/>
    </row>
    <row r="289" spans="1:9">
      <c r="A289" s="461"/>
      <c r="B289" s="462"/>
      <c r="C289" s="462"/>
      <c r="D289" s="462"/>
      <c r="E289" s="463"/>
      <c r="F289" s="464"/>
      <c r="G289" s="462"/>
      <c r="H289" s="462"/>
      <c r="I289" s="462"/>
    </row>
    <row r="290" spans="1:9">
      <c r="A290" s="461"/>
      <c r="B290" s="462"/>
      <c r="C290" s="462"/>
      <c r="D290" s="462"/>
      <c r="E290" s="463"/>
      <c r="F290" s="464"/>
      <c r="G290" s="462"/>
      <c r="H290" s="462"/>
      <c r="I290" s="462"/>
    </row>
    <row r="291" spans="1:9">
      <c r="A291" s="461"/>
      <c r="B291" s="462"/>
      <c r="C291" s="462"/>
      <c r="D291" s="462"/>
      <c r="E291" s="463"/>
      <c r="F291" s="464"/>
      <c r="G291" s="462"/>
      <c r="H291" s="462"/>
      <c r="I291" s="462"/>
    </row>
    <row r="292" spans="1:9">
      <c r="A292" s="461"/>
      <c r="B292" s="462"/>
      <c r="C292" s="462"/>
      <c r="D292" s="462"/>
      <c r="E292" s="463"/>
      <c r="F292" s="464"/>
      <c r="G292" s="462"/>
      <c r="H292" s="462"/>
      <c r="I292" s="462"/>
    </row>
    <row r="293" spans="1:9">
      <c r="A293" s="461"/>
      <c r="B293" s="462"/>
      <c r="C293" s="462"/>
      <c r="D293" s="462"/>
      <c r="E293" s="463"/>
      <c r="F293" s="464"/>
      <c r="G293" s="462"/>
      <c r="H293" s="462"/>
      <c r="I293" s="462"/>
    </row>
    <row r="294" spans="1:9">
      <c r="A294" s="461"/>
      <c r="B294" s="462"/>
      <c r="C294" s="462"/>
      <c r="D294" s="462"/>
      <c r="E294" s="463"/>
      <c r="F294" s="464"/>
      <c r="G294" s="462"/>
      <c r="H294" s="462"/>
      <c r="I294" s="462"/>
    </row>
    <row r="295" spans="1:9">
      <c r="A295" s="461"/>
      <c r="B295" s="462"/>
      <c r="C295" s="462"/>
      <c r="D295" s="462"/>
      <c r="E295" s="463"/>
      <c r="F295" s="464"/>
      <c r="G295" s="462"/>
      <c r="H295" s="462"/>
      <c r="I295" s="462"/>
    </row>
    <row r="296" spans="1:9">
      <c r="A296" s="461"/>
      <c r="B296" s="462"/>
      <c r="C296" s="462"/>
      <c r="D296" s="462"/>
      <c r="E296" s="463"/>
      <c r="F296" s="464"/>
      <c r="G296" s="462"/>
      <c r="H296" s="462"/>
      <c r="I296" s="462"/>
    </row>
    <row r="297" spans="1:9">
      <c r="A297" s="461"/>
      <c r="B297" s="462"/>
      <c r="C297" s="462"/>
      <c r="D297" s="462"/>
      <c r="E297" s="463"/>
      <c r="F297" s="464"/>
      <c r="G297" s="462"/>
      <c r="H297" s="462"/>
      <c r="I297" s="462"/>
    </row>
    <row r="298" spans="1:9">
      <c r="A298" s="461"/>
      <c r="B298" s="462"/>
      <c r="C298" s="462"/>
      <c r="D298" s="462"/>
      <c r="E298" s="463"/>
      <c r="F298" s="464"/>
      <c r="G298" s="462"/>
      <c r="H298" s="462"/>
      <c r="I298" s="462"/>
    </row>
    <row r="299" spans="1:9">
      <c r="A299" s="461"/>
      <c r="B299" s="462"/>
      <c r="C299" s="462"/>
      <c r="D299" s="462"/>
      <c r="E299" s="463"/>
      <c r="F299" s="464"/>
      <c r="G299" s="462"/>
      <c r="H299" s="462"/>
      <c r="I299" s="462"/>
    </row>
    <row r="300" spans="1:9">
      <c r="A300" s="461"/>
      <c r="B300" s="462"/>
      <c r="C300" s="462"/>
      <c r="D300" s="462"/>
      <c r="E300" s="463"/>
      <c r="F300" s="464"/>
      <c r="G300" s="462"/>
      <c r="H300" s="462"/>
      <c r="I300" s="462"/>
    </row>
    <row r="301" spans="1:9">
      <c r="A301" s="461"/>
      <c r="B301" s="462"/>
      <c r="C301" s="462"/>
      <c r="D301" s="462"/>
      <c r="E301" s="463"/>
      <c r="F301" s="464"/>
      <c r="G301" s="462"/>
      <c r="H301" s="462"/>
      <c r="I301" s="462"/>
    </row>
    <row r="302" spans="1:9">
      <c r="A302" s="461"/>
      <c r="B302" s="462"/>
      <c r="C302" s="462"/>
      <c r="D302" s="462"/>
      <c r="E302" s="463"/>
      <c r="F302" s="464"/>
      <c r="G302" s="462"/>
      <c r="H302" s="462"/>
      <c r="I302" s="462"/>
    </row>
    <row r="303" spans="1:9">
      <c r="A303" s="461"/>
      <c r="B303" s="462"/>
      <c r="C303" s="462"/>
      <c r="D303" s="462"/>
      <c r="E303" s="463"/>
      <c r="F303" s="464"/>
      <c r="G303" s="462"/>
      <c r="H303" s="462"/>
      <c r="I303" s="462"/>
    </row>
    <row r="304" spans="1:9">
      <c r="A304" s="461"/>
      <c r="B304" s="462"/>
      <c r="C304" s="462"/>
      <c r="D304" s="462"/>
      <c r="E304" s="463"/>
      <c r="F304" s="464"/>
      <c r="G304" s="462"/>
      <c r="H304" s="462"/>
      <c r="I304" s="462"/>
    </row>
    <row r="305" spans="1:9">
      <c r="A305" s="461"/>
      <c r="B305" s="462"/>
      <c r="C305" s="462"/>
      <c r="D305" s="462"/>
      <c r="E305" s="463"/>
      <c r="F305" s="464"/>
      <c r="G305" s="462"/>
      <c r="H305" s="462"/>
      <c r="I305" s="462"/>
    </row>
    <row r="306" spans="1:9">
      <c r="A306" s="461"/>
      <c r="B306" s="462"/>
      <c r="C306" s="462"/>
      <c r="D306" s="462"/>
      <c r="E306" s="463"/>
      <c r="F306" s="464"/>
      <c r="G306" s="462"/>
      <c r="H306" s="462"/>
      <c r="I306" s="462"/>
    </row>
    <row r="307" spans="1:9">
      <c r="A307" s="461"/>
      <c r="B307" s="462"/>
      <c r="C307" s="462"/>
      <c r="D307" s="462"/>
      <c r="E307" s="463"/>
      <c r="F307" s="464"/>
      <c r="G307" s="462"/>
      <c r="H307" s="462"/>
      <c r="I307" s="462"/>
    </row>
    <row r="308" spans="1:9">
      <c r="A308" s="461"/>
      <c r="B308" s="462"/>
      <c r="C308" s="462"/>
      <c r="D308" s="462"/>
      <c r="E308" s="463"/>
      <c r="F308" s="464"/>
      <c r="G308" s="462"/>
      <c r="H308" s="462"/>
      <c r="I308" s="462"/>
    </row>
    <row r="309" spans="1:9">
      <c r="A309" s="461"/>
      <c r="B309" s="462"/>
      <c r="C309" s="462"/>
      <c r="D309" s="462"/>
      <c r="E309" s="463"/>
      <c r="F309" s="464"/>
      <c r="G309" s="462"/>
      <c r="H309" s="462"/>
      <c r="I309" s="462"/>
    </row>
    <row r="310" spans="1:9">
      <c r="A310" s="461"/>
      <c r="B310" s="462"/>
      <c r="C310" s="462"/>
      <c r="D310" s="462"/>
      <c r="E310" s="463"/>
      <c r="F310" s="464"/>
      <c r="G310" s="462"/>
      <c r="H310" s="462"/>
      <c r="I310" s="462"/>
    </row>
    <row r="311" spans="1:9">
      <c r="A311" s="461"/>
      <c r="B311" s="462"/>
      <c r="C311" s="462"/>
      <c r="D311" s="462"/>
      <c r="E311" s="463"/>
      <c r="F311" s="464"/>
      <c r="G311" s="462"/>
      <c r="H311" s="462"/>
      <c r="I311" s="462"/>
    </row>
    <row r="312" spans="1:9">
      <c r="A312" s="461"/>
      <c r="B312" s="462"/>
      <c r="C312" s="462"/>
      <c r="D312" s="462"/>
      <c r="E312" s="463"/>
      <c r="F312" s="464"/>
      <c r="G312" s="462"/>
      <c r="H312" s="462"/>
      <c r="I312" s="462"/>
    </row>
    <row r="313" spans="1:9">
      <c r="A313" s="461"/>
      <c r="B313" s="462"/>
      <c r="C313" s="462"/>
      <c r="D313" s="462"/>
      <c r="E313" s="463"/>
      <c r="F313" s="464"/>
      <c r="G313" s="462"/>
      <c r="H313" s="462"/>
      <c r="I313" s="462"/>
    </row>
    <row r="314" spans="1:9">
      <c r="A314" s="461"/>
      <c r="B314" s="462"/>
      <c r="C314" s="462"/>
      <c r="D314" s="462"/>
      <c r="E314" s="463"/>
      <c r="F314" s="464"/>
      <c r="G314" s="462"/>
      <c r="H314" s="462"/>
      <c r="I314" s="462"/>
    </row>
    <row r="315" spans="1:9">
      <c r="A315" s="461"/>
      <c r="B315" s="462"/>
      <c r="C315" s="462"/>
      <c r="D315" s="462"/>
      <c r="E315" s="463"/>
      <c r="F315" s="464"/>
      <c r="G315" s="462"/>
      <c r="H315" s="462"/>
      <c r="I315" s="462"/>
    </row>
    <row r="316" spans="1:9">
      <c r="A316" s="461"/>
      <c r="B316" s="462"/>
      <c r="C316" s="462"/>
      <c r="D316" s="462"/>
      <c r="E316" s="463"/>
      <c r="F316" s="464"/>
      <c r="G316" s="462"/>
      <c r="H316" s="462"/>
      <c r="I316" s="462"/>
    </row>
    <row r="317" spans="1:9">
      <c r="A317" s="461"/>
      <c r="B317" s="462"/>
      <c r="C317" s="462"/>
      <c r="D317" s="462"/>
      <c r="E317" s="463"/>
      <c r="F317" s="464"/>
      <c r="G317" s="462"/>
      <c r="H317" s="462"/>
      <c r="I317" s="462"/>
    </row>
    <row r="318" spans="1:9">
      <c r="A318" s="461"/>
      <c r="B318" s="462"/>
      <c r="C318" s="462"/>
      <c r="D318" s="462"/>
      <c r="E318" s="463"/>
      <c r="F318" s="464"/>
      <c r="G318" s="462"/>
      <c r="H318" s="462"/>
      <c r="I318" s="462"/>
    </row>
    <row r="319" spans="1:9">
      <c r="A319" s="461"/>
      <c r="B319" s="462"/>
      <c r="C319" s="462"/>
      <c r="D319" s="462"/>
      <c r="E319" s="463"/>
      <c r="F319" s="464"/>
      <c r="G319" s="462"/>
      <c r="H319" s="462"/>
      <c r="I319" s="462"/>
    </row>
    <row r="320" spans="1:9">
      <c r="A320" s="461"/>
      <c r="B320" s="462"/>
      <c r="C320" s="462"/>
      <c r="D320" s="462"/>
      <c r="E320" s="463"/>
      <c r="F320" s="464"/>
      <c r="G320" s="462"/>
      <c r="H320" s="462"/>
      <c r="I320" s="462"/>
    </row>
    <row r="321" spans="1:9">
      <c r="A321" s="461"/>
      <c r="B321" s="462"/>
      <c r="C321" s="462"/>
      <c r="D321" s="462"/>
      <c r="E321" s="463"/>
      <c r="F321" s="464"/>
      <c r="G321" s="462"/>
      <c r="H321" s="462"/>
      <c r="I321" s="462"/>
    </row>
    <row r="322" spans="1:9">
      <c r="A322" s="461"/>
      <c r="B322" s="462"/>
      <c r="C322" s="462"/>
      <c r="D322" s="462"/>
      <c r="E322" s="463"/>
      <c r="F322" s="464"/>
      <c r="G322" s="462"/>
      <c r="H322" s="462"/>
      <c r="I322" s="462"/>
    </row>
    <row r="323" spans="1:9">
      <c r="A323" s="461"/>
      <c r="B323" s="462"/>
      <c r="C323" s="462"/>
      <c r="D323" s="462"/>
      <c r="E323" s="463"/>
      <c r="F323" s="464"/>
      <c r="G323" s="462"/>
      <c r="H323" s="462"/>
      <c r="I323" s="462"/>
    </row>
    <row r="324" spans="1:9">
      <c r="A324" s="461"/>
      <c r="B324" s="462"/>
      <c r="C324" s="462"/>
      <c r="D324" s="462"/>
      <c r="E324" s="463"/>
      <c r="F324" s="464"/>
      <c r="G324" s="462"/>
      <c r="H324" s="462"/>
      <c r="I324" s="462"/>
    </row>
    <row r="325" spans="1:9">
      <c r="A325" s="461"/>
      <c r="B325" s="462"/>
      <c r="C325" s="462"/>
      <c r="D325" s="462"/>
      <c r="E325" s="463"/>
      <c r="F325" s="464"/>
      <c r="G325" s="462"/>
      <c r="H325" s="462"/>
      <c r="I325" s="462"/>
    </row>
    <row r="326" spans="1:9">
      <c r="A326" s="461"/>
      <c r="B326" s="462"/>
      <c r="C326" s="462"/>
      <c r="D326" s="462"/>
      <c r="E326" s="463"/>
      <c r="F326" s="464"/>
      <c r="G326" s="462"/>
      <c r="H326" s="462"/>
      <c r="I326" s="462"/>
    </row>
    <row r="327" spans="1:9">
      <c r="A327" s="461"/>
      <c r="B327" s="462"/>
      <c r="C327" s="462"/>
      <c r="D327" s="462"/>
      <c r="E327" s="463"/>
      <c r="F327" s="464"/>
      <c r="G327" s="462"/>
      <c r="H327" s="462"/>
      <c r="I327" s="462"/>
    </row>
    <row r="328" spans="1:9">
      <c r="A328" s="461"/>
      <c r="B328" s="462"/>
      <c r="C328" s="462"/>
      <c r="D328" s="462"/>
      <c r="E328" s="463"/>
      <c r="F328" s="464"/>
      <c r="G328" s="462"/>
      <c r="H328" s="462"/>
      <c r="I328" s="462"/>
    </row>
    <row r="329" spans="1:9">
      <c r="A329" s="461"/>
      <c r="B329" s="462"/>
      <c r="C329" s="462"/>
      <c r="D329" s="462"/>
      <c r="E329" s="463"/>
      <c r="F329" s="464"/>
      <c r="G329" s="462"/>
      <c r="H329" s="462"/>
      <c r="I329" s="462"/>
    </row>
    <row r="330" spans="1:9">
      <c r="A330" s="461"/>
      <c r="B330" s="462"/>
      <c r="C330" s="462"/>
      <c r="D330" s="462"/>
      <c r="E330" s="463"/>
      <c r="F330" s="464"/>
      <c r="G330" s="462"/>
      <c r="H330" s="462"/>
      <c r="I330" s="462"/>
    </row>
    <row r="331" spans="1:9">
      <c r="A331" s="461"/>
      <c r="B331" s="462"/>
      <c r="C331" s="462"/>
      <c r="D331" s="462"/>
      <c r="E331" s="463"/>
      <c r="F331" s="464"/>
      <c r="G331" s="462"/>
      <c r="H331" s="462"/>
      <c r="I331" s="462"/>
    </row>
    <row r="332" spans="1:9">
      <c r="A332" s="461"/>
      <c r="B332" s="462"/>
      <c r="C332" s="462"/>
      <c r="D332" s="462"/>
      <c r="E332" s="463"/>
      <c r="F332" s="464"/>
      <c r="G332" s="462"/>
      <c r="H332" s="462"/>
      <c r="I332" s="462"/>
    </row>
    <row r="333" spans="1:9">
      <c r="A333" s="461"/>
      <c r="B333" s="462"/>
      <c r="C333" s="462"/>
      <c r="D333" s="462"/>
      <c r="E333" s="463"/>
      <c r="F333" s="464"/>
      <c r="G333" s="462"/>
      <c r="H333" s="462"/>
      <c r="I333" s="462"/>
    </row>
    <row r="334" spans="1:9">
      <c r="A334" s="461"/>
      <c r="B334" s="462"/>
      <c r="C334" s="462"/>
      <c r="D334" s="462"/>
      <c r="E334" s="463"/>
      <c r="F334" s="464"/>
      <c r="G334" s="462"/>
      <c r="H334" s="462"/>
      <c r="I334" s="462"/>
    </row>
    <row r="335" spans="1:9">
      <c r="A335" s="461"/>
      <c r="B335" s="462"/>
      <c r="C335" s="462"/>
      <c r="D335" s="462"/>
      <c r="E335" s="463"/>
      <c r="F335" s="464"/>
      <c r="G335" s="462"/>
      <c r="H335" s="462"/>
      <c r="I335" s="462"/>
    </row>
    <row r="336" spans="1:9">
      <c r="A336" s="461"/>
      <c r="B336" s="462"/>
      <c r="C336" s="462"/>
      <c r="D336" s="462"/>
      <c r="E336" s="463"/>
      <c r="F336" s="464"/>
      <c r="G336" s="462"/>
      <c r="H336" s="462"/>
      <c r="I336" s="462"/>
    </row>
    <row r="337" spans="1:9">
      <c r="A337" s="461"/>
      <c r="B337" s="462"/>
      <c r="C337" s="462"/>
      <c r="D337" s="462"/>
      <c r="E337" s="463"/>
      <c r="F337" s="464"/>
      <c r="G337" s="462"/>
      <c r="H337" s="462"/>
      <c r="I337" s="462"/>
    </row>
    <row r="338" spans="1:9">
      <c r="A338" s="461"/>
      <c r="B338" s="462"/>
      <c r="C338" s="462"/>
      <c r="D338" s="462"/>
      <c r="E338" s="463"/>
      <c r="F338" s="464"/>
      <c r="G338" s="462"/>
      <c r="H338" s="462"/>
      <c r="I338" s="462"/>
    </row>
    <row r="339" spans="1:9">
      <c r="A339" s="461"/>
      <c r="B339" s="462"/>
      <c r="C339" s="462"/>
      <c r="D339" s="462"/>
      <c r="E339" s="463"/>
      <c r="F339" s="464"/>
      <c r="G339" s="462"/>
      <c r="H339" s="462"/>
      <c r="I339" s="462"/>
    </row>
    <row r="340" spans="1:9">
      <c r="A340" s="461"/>
      <c r="B340" s="462"/>
      <c r="C340" s="462"/>
      <c r="D340" s="462"/>
      <c r="E340" s="463"/>
      <c r="F340" s="464"/>
      <c r="G340" s="462"/>
      <c r="H340" s="462"/>
      <c r="I340" s="462"/>
    </row>
    <row r="341" spans="1:9">
      <c r="A341" s="461"/>
      <c r="B341" s="462"/>
      <c r="C341" s="462"/>
      <c r="D341" s="462"/>
      <c r="E341" s="463"/>
      <c r="F341" s="464"/>
      <c r="G341" s="462"/>
      <c r="H341" s="462"/>
      <c r="I341" s="462"/>
    </row>
    <row r="342" spans="1:9">
      <c r="A342" s="461"/>
      <c r="B342" s="462"/>
      <c r="C342" s="462"/>
      <c r="D342" s="462"/>
      <c r="E342" s="463"/>
      <c r="F342" s="464"/>
      <c r="G342" s="462"/>
      <c r="H342" s="462"/>
      <c r="I342" s="462"/>
    </row>
    <row r="343" spans="1:9">
      <c r="A343" s="461"/>
      <c r="B343" s="462"/>
      <c r="C343" s="462"/>
      <c r="D343" s="462"/>
      <c r="E343" s="463"/>
      <c r="F343" s="464"/>
      <c r="G343" s="462"/>
      <c r="H343" s="462"/>
      <c r="I343" s="462"/>
    </row>
    <row r="344" spans="1:9">
      <c r="A344" s="461"/>
      <c r="B344" s="462"/>
      <c r="C344" s="462"/>
      <c r="D344" s="462"/>
      <c r="E344" s="463"/>
      <c r="F344" s="464"/>
      <c r="G344" s="462"/>
      <c r="H344" s="462"/>
      <c r="I344" s="462"/>
    </row>
    <row r="345" spans="1:9">
      <c r="A345" s="461"/>
      <c r="B345" s="462"/>
      <c r="C345" s="462"/>
      <c r="D345" s="462"/>
      <c r="E345" s="463"/>
      <c r="F345" s="464"/>
      <c r="G345" s="462"/>
      <c r="H345" s="462"/>
      <c r="I345" s="462"/>
    </row>
    <row r="346" spans="1:9">
      <c r="A346" s="461"/>
      <c r="B346" s="462"/>
      <c r="C346" s="462"/>
      <c r="D346" s="462"/>
      <c r="E346" s="463"/>
      <c r="F346" s="464"/>
      <c r="G346" s="462"/>
      <c r="H346" s="462"/>
      <c r="I346" s="462"/>
    </row>
    <row r="347" spans="1:9">
      <c r="A347" s="461"/>
      <c r="B347" s="462"/>
      <c r="C347" s="462"/>
      <c r="D347" s="462"/>
      <c r="E347" s="463"/>
      <c r="F347" s="464"/>
      <c r="G347" s="462"/>
      <c r="H347" s="462"/>
      <c r="I347" s="462"/>
    </row>
    <row r="348" spans="1:9">
      <c r="A348" s="461"/>
      <c r="B348" s="462"/>
      <c r="C348" s="462"/>
      <c r="D348" s="462"/>
      <c r="E348" s="463"/>
      <c r="F348" s="464"/>
      <c r="G348" s="462"/>
      <c r="H348" s="462"/>
      <c r="I348" s="462"/>
    </row>
    <row r="349" spans="1:9">
      <c r="A349" s="461"/>
      <c r="B349" s="462"/>
      <c r="C349" s="462"/>
      <c r="D349" s="462"/>
      <c r="E349" s="463"/>
      <c r="F349" s="464"/>
      <c r="G349" s="462"/>
      <c r="H349" s="462"/>
      <c r="I349" s="462"/>
    </row>
    <row r="350" spans="1:9">
      <c r="A350" s="461"/>
      <c r="B350" s="462"/>
      <c r="C350" s="462"/>
      <c r="D350" s="462"/>
      <c r="E350" s="463"/>
      <c r="F350" s="464"/>
      <c r="G350" s="462"/>
      <c r="H350" s="462"/>
      <c r="I350" s="462"/>
    </row>
    <row r="351" spans="1:9">
      <c r="A351" s="461"/>
      <c r="B351" s="462"/>
      <c r="C351" s="462"/>
      <c r="D351" s="462"/>
      <c r="E351" s="463"/>
      <c r="F351" s="464"/>
      <c r="G351" s="462"/>
      <c r="H351" s="462"/>
      <c r="I351" s="462"/>
    </row>
    <row r="352" spans="1:9">
      <c r="A352" s="461"/>
      <c r="B352" s="462"/>
      <c r="C352" s="462"/>
      <c r="D352" s="462"/>
      <c r="E352" s="463"/>
      <c r="F352" s="464"/>
      <c r="G352" s="462"/>
      <c r="H352" s="462"/>
      <c r="I352" s="462"/>
    </row>
    <row r="353" spans="1:9">
      <c r="A353" s="461"/>
      <c r="B353" s="462"/>
      <c r="C353" s="462"/>
      <c r="D353" s="462"/>
      <c r="E353" s="463"/>
      <c r="F353" s="464"/>
      <c r="G353" s="462"/>
      <c r="H353" s="462"/>
      <c r="I353" s="462"/>
    </row>
    <row r="354" spans="1:9">
      <c r="A354" s="461"/>
      <c r="B354" s="462"/>
      <c r="C354" s="462"/>
      <c r="D354" s="462"/>
      <c r="E354" s="463"/>
      <c r="F354" s="464"/>
      <c r="G354" s="462"/>
      <c r="H354" s="462"/>
      <c r="I354" s="462"/>
    </row>
    <row r="355" spans="1:9">
      <c r="A355" s="461"/>
      <c r="B355" s="462"/>
      <c r="C355" s="462"/>
      <c r="D355" s="462"/>
      <c r="E355" s="463"/>
      <c r="F355" s="464"/>
      <c r="G355" s="462"/>
      <c r="H355" s="462"/>
      <c r="I355" s="462"/>
    </row>
    <row r="356" spans="1:9">
      <c r="A356" s="461"/>
      <c r="B356" s="462"/>
      <c r="C356" s="462"/>
      <c r="D356" s="462"/>
      <c r="E356" s="463"/>
      <c r="F356" s="464"/>
      <c r="G356" s="462"/>
      <c r="H356" s="462"/>
      <c r="I356" s="462"/>
    </row>
    <row r="357" spans="1:9">
      <c r="A357" s="461"/>
      <c r="B357" s="462"/>
      <c r="C357" s="462"/>
      <c r="D357" s="462"/>
      <c r="E357" s="463"/>
      <c r="F357" s="464"/>
      <c r="G357" s="462"/>
      <c r="H357" s="462"/>
      <c r="I357" s="462"/>
    </row>
    <row r="358" spans="1:9">
      <c r="A358" s="461"/>
      <c r="B358" s="462"/>
      <c r="C358" s="462"/>
      <c r="D358" s="462"/>
      <c r="E358" s="463"/>
      <c r="F358" s="464"/>
      <c r="G358" s="462"/>
      <c r="H358" s="462"/>
      <c r="I358" s="462"/>
    </row>
    <row r="359" spans="1:9">
      <c r="A359" s="461"/>
      <c r="B359" s="462"/>
      <c r="C359" s="462"/>
      <c r="D359" s="462"/>
      <c r="E359" s="463"/>
      <c r="F359" s="464"/>
      <c r="G359" s="462"/>
      <c r="H359" s="462"/>
      <c r="I359" s="462"/>
    </row>
    <row r="360" spans="1:9">
      <c r="A360" s="461"/>
      <c r="B360" s="462"/>
      <c r="C360" s="462"/>
      <c r="D360" s="462"/>
      <c r="E360" s="463"/>
      <c r="F360" s="464"/>
      <c r="G360" s="462"/>
      <c r="H360" s="462"/>
      <c r="I360" s="462"/>
    </row>
    <row r="361" spans="1:9">
      <c r="A361" s="461"/>
      <c r="B361" s="462"/>
      <c r="C361" s="462"/>
      <c r="D361" s="462"/>
      <c r="E361" s="463"/>
      <c r="F361" s="464"/>
      <c r="G361" s="462"/>
      <c r="H361" s="462"/>
      <c r="I361" s="462"/>
    </row>
    <row r="362" spans="1:9">
      <c r="A362" s="461"/>
      <c r="B362" s="462"/>
      <c r="C362" s="462"/>
      <c r="D362" s="462"/>
      <c r="E362" s="463"/>
      <c r="F362" s="464"/>
      <c r="G362" s="462"/>
      <c r="H362" s="462"/>
      <c r="I362" s="462"/>
    </row>
    <row r="363" spans="1:9">
      <c r="A363" s="461"/>
      <c r="B363" s="462"/>
      <c r="C363" s="462"/>
      <c r="D363" s="462"/>
      <c r="E363" s="463"/>
      <c r="F363" s="464"/>
      <c r="G363" s="462"/>
      <c r="H363" s="462"/>
      <c r="I363" s="462"/>
    </row>
    <row r="364" spans="1:9">
      <c r="A364" s="461"/>
      <c r="B364" s="462"/>
      <c r="C364" s="462"/>
      <c r="D364" s="462"/>
      <c r="E364" s="463"/>
      <c r="F364" s="464"/>
      <c r="G364" s="462"/>
      <c r="H364" s="462"/>
      <c r="I364" s="462"/>
    </row>
    <row r="365" spans="1:9">
      <c r="A365" s="461"/>
      <c r="B365" s="462"/>
      <c r="C365" s="462"/>
      <c r="D365" s="462"/>
      <c r="E365" s="463"/>
      <c r="F365" s="464"/>
      <c r="G365" s="462"/>
      <c r="H365" s="462"/>
      <c r="I365" s="462"/>
    </row>
    <row r="366" spans="1:9">
      <c r="A366" s="461"/>
      <c r="B366" s="462"/>
      <c r="C366" s="462"/>
      <c r="D366" s="462"/>
      <c r="E366" s="463"/>
      <c r="F366" s="464"/>
      <c r="G366" s="462"/>
      <c r="H366" s="462"/>
      <c r="I366" s="462"/>
    </row>
    <row r="367" spans="1:9">
      <c r="A367" s="461"/>
      <c r="B367" s="462"/>
      <c r="C367" s="462"/>
      <c r="D367" s="462"/>
      <c r="E367" s="463"/>
      <c r="F367" s="464"/>
      <c r="G367" s="462"/>
      <c r="H367" s="462"/>
      <c r="I367" s="462"/>
    </row>
    <row r="368" spans="1:9">
      <c r="A368" s="461"/>
      <c r="B368" s="462"/>
      <c r="C368" s="462"/>
      <c r="D368" s="462"/>
      <c r="E368" s="463"/>
      <c r="F368" s="464"/>
      <c r="G368" s="462"/>
      <c r="H368" s="462"/>
      <c r="I368" s="462"/>
    </row>
    <row r="369" spans="1:9">
      <c r="A369" s="461"/>
      <c r="B369" s="462"/>
      <c r="C369" s="462"/>
      <c r="D369" s="462"/>
      <c r="E369" s="463"/>
      <c r="F369" s="464"/>
      <c r="G369" s="462"/>
      <c r="H369" s="462"/>
      <c r="I369" s="462"/>
    </row>
    <row r="370" spans="1:9">
      <c r="A370" s="461"/>
      <c r="B370" s="462"/>
      <c r="C370" s="462"/>
      <c r="D370" s="462"/>
      <c r="E370" s="463"/>
      <c r="F370" s="464"/>
      <c r="G370" s="462"/>
      <c r="H370" s="462"/>
      <c r="I370" s="462"/>
    </row>
    <row r="371" spans="1:9">
      <c r="A371" s="461"/>
      <c r="B371" s="462"/>
      <c r="C371" s="462"/>
      <c r="D371" s="462"/>
      <c r="E371" s="463"/>
      <c r="F371" s="464"/>
      <c r="G371" s="462"/>
      <c r="H371" s="462"/>
      <c r="I371" s="462"/>
    </row>
    <row r="372" spans="1:9">
      <c r="A372" s="461"/>
      <c r="B372" s="462"/>
      <c r="C372" s="462"/>
      <c r="D372" s="462"/>
      <c r="E372" s="463"/>
      <c r="F372" s="464"/>
      <c r="G372" s="462"/>
      <c r="H372" s="462"/>
      <c r="I372" s="462"/>
    </row>
    <row r="373" spans="1:9">
      <c r="A373" s="461"/>
      <c r="B373" s="462"/>
      <c r="C373" s="462"/>
      <c r="D373" s="462"/>
      <c r="E373" s="463"/>
      <c r="F373" s="464"/>
      <c r="G373" s="462"/>
      <c r="H373" s="462"/>
      <c r="I373" s="462"/>
    </row>
    <row r="374" spans="1:9">
      <c r="A374" s="461"/>
      <c r="B374" s="462"/>
      <c r="C374" s="462"/>
      <c r="D374" s="462"/>
      <c r="E374" s="463"/>
      <c r="F374" s="464"/>
      <c r="G374" s="462"/>
      <c r="H374" s="462"/>
      <c r="I374" s="462"/>
    </row>
    <row r="375" spans="1:9">
      <c r="A375" s="461"/>
      <c r="B375" s="462"/>
      <c r="C375" s="462"/>
      <c r="D375" s="462"/>
      <c r="E375" s="463"/>
      <c r="F375" s="464"/>
      <c r="G375" s="462"/>
      <c r="H375" s="462"/>
      <c r="I375" s="462"/>
    </row>
    <row r="376" spans="1:9">
      <c r="A376" s="461"/>
      <c r="B376" s="462"/>
      <c r="C376" s="462"/>
      <c r="D376" s="462"/>
      <c r="E376" s="463"/>
      <c r="F376" s="464"/>
      <c r="G376" s="462"/>
      <c r="H376" s="462"/>
      <c r="I376" s="462"/>
    </row>
    <row r="377" spans="1:9">
      <c r="A377" s="461"/>
      <c r="B377" s="462"/>
      <c r="C377" s="462"/>
      <c r="D377" s="462"/>
      <c r="E377" s="463"/>
      <c r="F377" s="464"/>
      <c r="G377" s="462"/>
      <c r="H377" s="462"/>
      <c r="I377" s="462"/>
    </row>
    <row r="378" spans="1:9">
      <c r="A378" s="461"/>
      <c r="B378" s="462"/>
      <c r="C378" s="462"/>
      <c r="D378" s="462"/>
      <c r="E378" s="463"/>
      <c r="F378" s="464"/>
      <c r="G378" s="462"/>
      <c r="H378" s="462"/>
      <c r="I378" s="462"/>
    </row>
    <row r="379" spans="1:9">
      <c r="A379" s="461"/>
      <c r="B379" s="462"/>
      <c r="C379" s="462"/>
      <c r="D379" s="462"/>
      <c r="E379" s="463"/>
      <c r="F379" s="464"/>
      <c r="G379" s="462"/>
      <c r="H379" s="462"/>
      <c r="I379" s="462"/>
    </row>
    <row r="380" spans="1:9">
      <c r="A380" s="461"/>
      <c r="B380" s="462"/>
      <c r="C380" s="462"/>
      <c r="D380" s="462"/>
      <c r="E380" s="463"/>
      <c r="F380" s="464"/>
      <c r="G380" s="462"/>
      <c r="H380" s="462"/>
      <c r="I380" s="462"/>
    </row>
    <row r="381" spans="1:9">
      <c r="A381" s="461"/>
      <c r="B381" s="462"/>
      <c r="C381" s="462"/>
      <c r="D381" s="462"/>
      <c r="E381" s="463"/>
      <c r="F381" s="464"/>
      <c r="G381" s="462"/>
      <c r="H381" s="462"/>
      <c r="I381" s="462"/>
    </row>
    <row r="382" spans="1:9">
      <c r="A382" s="461"/>
      <c r="B382" s="462"/>
      <c r="C382" s="462"/>
      <c r="D382" s="462"/>
      <c r="E382" s="463"/>
      <c r="F382" s="464"/>
      <c r="G382" s="462"/>
      <c r="H382" s="462"/>
      <c r="I382" s="462"/>
    </row>
    <row r="383" spans="1:9">
      <c r="A383" s="461"/>
      <c r="B383" s="462"/>
      <c r="C383" s="462"/>
      <c r="D383" s="462"/>
      <c r="E383" s="463"/>
      <c r="F383" s="464"/>
      <c r="G383" s="462"/>
      <c r="H383" s="462"/>
      <c r="I383" s="462"/>
    </row>
    <row r="384" spans="1:9">
      <c r="A384" s="461"/>
      <c r="B384" s="462"/>
      <c r="C384" s="462"/>
      <c r="D384" s="462"/>
      <c r="E384" s="463"/>
      <c r="F384" s="464"/>
      <c r="G384" s="462"/>
      <c r="H384" s="462"/>
      <c r="I384" s="462"/>
    </row>
    <row r="385" spans="1:9">
      <c r="A385" s="461"/>
      <c r="B385" s="462"/>
      <c r="C385" s="462"/>
      <c r="D385" s="462"/>
      <c r="E385" s="463"/>
      <c r="F385" s="464"/>
      <c r="G385" s="462"/>
      <c r="H385" s="462"/>
      <c r="I385" s="462"/>
    </row>
    <row r="386" spans="1:9">
      <c r="A386" s="461"/>
      <c r="B386" s="462"/>
      <c r="C386" s="462"/>
      <c r="D386" s="462"/>
      <c r="E386" s="463"/>
      <c r="F386" s="464"/>
      <c r="G386" s="462"/>
      <c r="H386" s="462"/>
      <c r="I386" s="462"/>
    </row>
    <row r="387" spans="1:9">
      <c r="A387" s="461"/>
      <c r="B387" s="462"/>
      <c r="C387" s="462"/>
      <c r="D387" s="462"/>
      <c r="E387" s="463"/>
      <c r="F387" s="464"/>
      <c r="G387" s="462"/>
      <c r="H387" s="462"/>
      <c r="I387" s="462"/>
    </row>
    <row r="388" spans="1:9">
      <c r="A388" s="461"/>
      <c r="B388" s="462"/>
      <c r="C388" s="462"/>
      <c r="D388" s="462"/>
      <c r="E388" s="463"/>
      <c r="F388" s="464"/>
      <c r="G388" s="462"/>
      <c r="H388" s="462"/>
      <c r="I388" s="462"/>
    </row>
    <row r="389" spans="1:9">
      <c r="A389" s="461"/>
      <c r="B389" s="462"/>
      <c r="C389" s="462"/>
      <c r="D389" s="462"/>
      <c r="E389" s="463"/>
      <c r="F389" s="464"/>
      <c r="G389" s="462"/>
      <c r="H389" s="462"/>
      <c r="I389" s="462"/>
    </row>
    <row r="390" spans="1:9">
      <c r="A390" s="461"/>
      <c r="B390" s="462"/>
      <c r="C390" s="462"/>
      <c r="D390" s="462"/>
      <c r="E390" s="463"/>
      <c r="F390" s="464"/>
      <c r="G390" s="462"/>
      <c r="H390" s="462"/>
      <c r="I390" s="462"/>
    </row>
    <row r="391" spans="1:9">
      <c r="A391" s="461"/>
      <c r="B391" s="462"/>
      <c r="C391" s="462"/>
      <c r="D391" s="462"/>
      <c r="E391" s="463"/>
      <c r="F391" s="464"/>
      <c r="G391" s="462"/>
      <c r="H391" s="462"/>
      <c r="I391" s="462"/>
    </row>
    <row r="392" spans="1:9">
      <c r="A392" s="461"/>
      <c r="B392" s="462"/>
      <c r="C392" s="462"/>
      <c r="D392" s="462"/>
      <c r="E392" s="463"/>
      <c r="F392" s="464"/>
      <c r="G392" s="462"/>
      <c r="H392" s="462"/>
      <c r="I392" s="462"/>
    </row>
    <row r="393" spans="1:9">
      <c r="A393" s="461"/>
      <c r="B393" s="462"/>
      <c r="C393" s="462"/>
      <c r="D393" s="462"/>
      <c r="E393" s="463"/>
      <c r="F393" s="464"/>
      <c r="G393" s="462"/>
      <c r="H393" s="462"/>
      <c r="I393" s="462"/>
    </row>
    <row r="394" spans="1:9">
      <c r="A394" s="461"/>
      <c r="B394" s="462"/>
      <c r="C394" s="462"/>
      <c r="D394" s="462"/>
      <c r="E394" s="463"/>
      <c r="F394" s="464"/>
      <c r="G394" s="462"/>
      <c r="H394" s="462"/>
      <c r="I394" s="462"/>
    </row>
    <row r="395" spans="1:9">
      <c r="A395" s="461"/>
      <c r="B395" s="462"/>
      <c r="C395" s="462"/>
      <c r="D395" s="462"/>
      <c r="E395" s="463"/>
      <c r="F395" s="464"/>
      <c r="G395" s="462"/>
      <c r="H395" s="462"/>
      <c r="I395" s="462"/>
    </row>
    <row r="396" spans="1:9">
      <c r="A396" s="461"/>
      <c r="B396" s="462"/>
      <c r="C396" s="462"/>
      <c r="D396" s="462"/>
      <c r="E396" s="463"/>
      <c r="F396" s="464"/>
      <c r="G396" s="462"/>
      <c r="H396" s="462"/>
      <c r="I396" s="462"/>
    </row>
    <row r="397" spans="1:9">
      <c r="A397" s="461"/>
      <c r="B397" s="462"/>
      <c r="C397" s="462"/>
      <c r="D397" s="462"/>
      <c r="E397" s="463"/>
      <c r="F397" s="464"/>
      <c r="G397" s="462"/>
      <c r="H397" s="462"/>
      <c r="I397" s="462"/>
    </row>
    <row r="398" spans="1:9">
      <c r="A398" s="461"/>
      <c r="B398" s="462"/>
      <c r="C398" s="462"/>
      <c r="D398" s="462"/>
      <c r="E398" s="463"/>
      <c r="F398" s="464"/>
      <c r="G398" s="462"/>
      <c r="H398" s="462"/>
      <c r="I398" s="462"/>
    </row>
    <row r="399" spans="1:9">
      <c r="A399" s="461"/>
      <c r="B399" s="462"/>
      <c r="C399" s="462"/>
      <c r="D399" s="462"/>
      <c r="E399" s="463"/>
      <c r="F399" s="464"/>
      <c r="G399" s="462"/>
      <c r="H399" s="462"/>
      <c r="I399" s="462"/>
    </row>
  </sheetData>
  <mergeCells count="133">
    <mergeCell ref="O25:P25"/>
    <mergeCell ref="O26:P26"/>
    <mergeCell ref="O27:P27"/>
    <mergeCell ref="O28:P28"/>
    <mergeCell ref="G26:H26"/>
    <mergeCell ref="O19:P19"/>
    <mergeCell ref="O20:P20"/>
    <mergeCell ref="O21:P21"/>
    <mergeCell ref="O22:P22"/>
    <mergeCell ref="O23:P23"/>
    <mergeCell ref="O24:P24"/>
    <mergeCell ref="K26:L26"/>
    <mergeCell ref="K27:L27"/>
    <mergeCell ref="K28:L28"/>
    <mergeCell ref="I26:J26"/>
    <mergeCell ref="I27:J27"/>
    <mergeCell ref="I28:J28"/>
    <mergeCell ref="I25:J25"/>
    <mergeCell ref="K23:L23"/>
    <mergeCell ref="K24:L24"/>
    <mergeCell ref="K25:L25"/>
    <mergeCell ref="K22:L22"/>
    <mergeCell ref="O13:P13"/>
    <mergeCell ref="O14:P14"/>
    <mergeCell ref="O15:P15"/>
    <mergeCell ref="O16:P16"/>
    <mergeCell ref="O17:P17"/>
    <mergeCell ref="O18:P18"/>
    <mergeCell ref="M28:N28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M22:N22"/>
    <mergeCell ref="M23:N23"/>
    <mergeCell ref="M24:N24"/>
    <mergeCell ref="M25:N25"/>
    <mergeCell ref="M26:N26"/>
    <mergeCell ref="M27:N27"/>
    <mergeCell ref="M16:N16"/>
    <mergeCell ref="M17:N17"/>
    <mergeCell ref="K4:L4"/>
    <mergeCell ref="K5:L5"/>
    <mergeCell ref="K6:L6"/>
    <mergeCell ref="M18:N18"/>
    <mergeCell ref="M19:N19"/>
    <mergeCell ref="M20:N20"/>
    <mergeCell ref="M21:N21"/>
    <mergeCell ref="M10:N10"/>
    <mergeCell ref="M11:N11"/>
    <mergeCell ref="M12:N12"/>
    <mergeCell ref="M13:N13"/>
    <mergeCell ref="M14:N14"/>
    <mergeCell ref="M15:N15"/>
    <mergeCell ref="M6:N6"/>
    <mergeCell ref="M7:N7"/>
    <mergeCell ref="M8:N8"/>
    <mergeCell ref="M9:N9"/>
    <mergeCell ref="K17:L17"/>
    <mergeCell ref="K18:L18"/>
    <mergeCell ref="K19:L19"/>
    <mergeCell ref="K20:L20"/>
    <mergeCell ref="K21:L21"/>
    <mergeCell ref="K11:L11"/>
    <mergeCell ref="K12:L12"/>
    <mergeCell ref="K13:L13"/>
    <mergeCell ref="K14:L14"/>
    <mergeCell ref="K15:L15"/>
    <mergeCell ref="K16:L16"/>
    <mergeCell ref="I20:J20"/>
    <mergeCell ref="I21:J21"/>
    <mergeCell ref="I22:J22"/>
    <mergeCell ref="I23:J23"/>
    <mergeCell ref="I24:J24"/>
    <mergeCell ref="I14:J14"/>
    <mergeCell ref="I15:J15"/>
    <mergeCell ref="I16:J16"/>
    <mergeCell ref="I17:J17"/>
    <mergeCell ref="I18:J18"/>
    <mergeCell ref="I19:J19"/>
    <mergeCell ref="D36:F36"/>
    <mergeCell ref="D30:F30"/>
    <mergeCell ref="I3:J3"/>
    <mergeCell ref="K3:L3"/>
    <mergeCell ref="M3:N3"/>
    <mergeCell ref="O3:P3"/>
    <mergeCell ref="I4:J4"/>
    <mergeCell ref="I5:J5"/>
    <mergeCell ref="I6:J6"/>
    <mergeCell ref="I7:J7"/>
    <mergeCell ref="G22:H22"/>
    <mergeCell ref="G23:H23"/>
    <mergeCell ref="G24:H24"/>
    <mergeCell ref="G25:H25"/>
    <mergeCell ref="G27:H27"/>
    <mergeCell ref="G28:H28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A1:P1"/>
    <mergeCell ref="G4:H4"/>
    <mergeCell ref="G3:H3"/>
    <mergeCell ref="G5:H5"/>
    <mergeCell ref="G6:H6"/>
    <mergeCell ref="G7:H7"/>
    <mergeCell ref="G8:H8"/>
    <mergeCell ref="G9:H9"/>
    <mergeCell ref="K7:L7"/>
    <mergeCell ref="K8:L8"/>
    <mergeCell ref="K9:L9"/>
    <mergeCell ref="K10:L10"/>
    <mergeCell ref="I8:J8"/>
    <mergeCell ref="I9:J9"/>
    <mergeCell ref="I10:J10"/>
    <mergeCell ref="I11:J11"/>
    <mergeCell ref="I12:J12"/>
    <mergeCell ref="I13:J13"/>
    <mergeCell ref="M4:N4"/>
    <mergeCell ref="M5:N5"/>
  </mergeCells>
  <printOptions horizontalCentered="1"/>
  <pageMargins left="0.25" right="0.25" top="0.25" bottom="0.25" header="0.3" footer="0.12"/>
  <pageSetup paperSize="9" scale="75" orientation="landscape" horizontalDpi="4294967293" verticalDpi="200" r:id="rId1"/>
  <headerFooter>
    <oddFooter>&amp;R&amp;P : &amp;D</oddFooter>
  </headerFooter>
  <ignoredErrors>
    <ignoredError sqref="G36 G31:H35 O31:P35 M31:N35 K31:L35 I31:J3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'inputData(1)'!$C$25:$C$29</xm:f>
          </x14:formula1>
          <xm:sqref>G4:G28 K4:K28 O4:O28 M4:M28 I4:I28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249977111117893"/>
  </sheetPr>
  <dimension ref="A1"/>
  <sheetViews>
    <sheetView zoomScale="80" zoomScaleNormal="80" workbookViewId="0">
      <selection activeCell="W20" sqref="W20"/>
    </sheetView>
  </sheetViews>
  <sheetFormatPr defaultRowHeight="15"/>
  <cols>
    <col min="1" max="3" width="9" style="6" customWidth="1"/>
    <col min="4" max="16384" width="9.140625" style="6"/>
  </cols>
  <sheetData/>
  <sheetProtection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Read Me!!</vt:lpstr>
      <vt:lpstr>1. InputData</vt:lpstr>
      <vt:lpstr>inputData(1)</vt:lpstr>
      <vt:lpstr>inputData(2)</vt:lpstr>
      <vt:lpstr>2. Radar Diagram</vt:lpstr>
      <vt:lpstr>3. Radar Analysis</vt:lpstr>
      <vt:lpstr>4. Logic Model</vt:lpstr>
      <vt:lpstr>5. Comparative</vt:lpstr>
      <vt:lpstr>Project</vt:lpstr>
      <vt:lpstr>Contact</vt:lpstr>
      <vt:lpstr>'1. InputData'!Print_Area</vt:lpstr>
      <vt:lpstr>'2. Radar Diagram'!Print_Area</vt:lpstr>
      <vt:lpstr>'4. Logic Model'!Print_Area</vt:lpstr>
      <vt:lpstr>'5. Comparative'!Print_Area</vt:lpstr>
      <vt:lpstr>Contact!Print_Area</vt:lpstr>
      <vt:lpstr>'Read Me!!'!Print_Area</vt:lpstr>
      <vt:lpstr>'1. InputData'!Print_Titles</vt:lpstr>
      <vt:lpstr>'5. Comparative'!Print_Titles</vt:lpstr>
    </vt:vector>
  </TitlesOfParts>
  <Company>www.business-tools-templates.com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akarat</cp:lastModifiedBy>
  <cp:lastPrinted>2020-02-18T09:27:56Z</cp:lastPrinted>
  <dcterms:created xsi:type="dcterms:W3CDTF">2002-05-24T14:52:15Z</dcterms:created>
  <dcterms:modified xsi:type="dcterms:W3CDTF">2020-03-12T07:13:01Z</dcterms:modified>
</cp:coreProperties>
</file>